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0770" windowHeight="11550" tabRatio="872" activeTab="2"/>
  </bookViews>
  <sheets>
    <sheet name="Riepilogo " sheetId="1" r:id="rId1"/>
    <sheet name="POI 2008_2011 GRANDI" sheetId="2" r:id="rId2"/>
    <sheet name="POI 2010-2011 piccoli" sheetId="3" r:id="rId3"/>
    <sheet name="Riserva" sheetId="4" r:id="rId4"/>
    <sheet name="tabella progetti" sheetId="5" r:id="rId5"/>
    <sheet name="cda_01_04" sheetId="6" state="hidden" r:id="rId6"/>
    <sheet name="POI 2008_2001 superato" sheetId="7" state="hidden" r:id="rId7"/>
    <sheet name="inadeguati 200-2000" sheetId="8" state="hidden" r:id="rId8"/>
    <sheet name="50-200 come da 1053" sheetId="9" state="hidden" r:id="rId9"/>
  </sheets>
  <externalReferences>
    <externalReference r:id="rId12"/>
  </externalReferences>
  <definedNames>
    <definedName name="_xlnm._FilterDatabase" localSheetId="8" hidden="1">'50-200 come da 1053'!$A$3:$V$105</definedName>
    <definedName name="_xlnm._FilterDatabase" localSheetId="7" hidden="1">'inadeguati 200-2000'!$A$3:$S$27</definedName>
    <definedName name="_xlnm._FilterDatabase" localSheetId="6" hidden="1">'POI 2008_2001 superato'!$A$1:$S$206</definedName>
    <definedName name="_xlnm._FilterDatabase" localSheetId="1" hidden="1">'POI 2008_2011 GRANDI'!$A$1:$K$40</definedName>
    <definedName name="_xlnm.Print_Area" localSheetId="8">'50-200 come da 1053'!$A$1:$P$99</definedName>
    <definedName name="_xlnm.Print_Area" localSheetId="7">'inadeguati 200-2000'!$A$1:$S$53</definedName>
    <definedName name="_xlnm.Print_Area" localSheetId="6">'POI 2008_2001 superato'!$A$1:$S$212</definedName>
    <definedName name="_xlnm.Print_Area" localSheetId="1">'POI 2008_2011 GRANDI'!$A$1:$K$39</definedName>
    <definedName name="_xlnm.Print_Area" localSheetId="0">'Riepilogo '!$A$1:$K$12</definedName>
    <definedName name="_xlnm.Print_Area" localSheetId="4">'tabella progetti'!$A$1:$E$23</definedName>
    <definedName name="nuove_opACQ">'[1]LEGENDE'!$A$27:$A$42</definedName>
    <definedName name="nuove_opFOGDEP">'[1]LEGENDE'!$A$43:$A$56</definedName>
    <definedName name="_xlnm.Print_Titles" localSheetId="8">'50-200 come da 1053'!$3:$3</definedName>
    <definedName name="_xlnm.Print_Titles" localSheetId="7">'inadeguati 200-2000'!$3:$3</definedName>
    <definedName name="_xlnm.Print_Titles" localSheetId="6">'POI 2008_2001 superato'!$1:$1</definedName>
    <definedName name="_xlnm.Print_Titles" localSheetId="1">'POI 2008_2011 GRANDI'!$1:$1</definedName>
    <definedName name="_xlnm.Print_Titles" localSheetId="4">'tabella progetti'!$1:$5</definedName>
  </definedNames>
  <calcPr fullCalcOnLoad="1"/>
</workbook>
</file>

<file path=xl/comments6.xml><?xml version="1.0" encoding="utf-8"?>
<comments xmlns="http://schemas.openxmlformats.org/spreadsheetml/2006/main">
  <authors>
    <author>Provincia di Piacenza</author>
  </authors>
  <commentList>
    <comment ref="C36" authorId="0">
      <text>
        <r>
          <rPr>
            <b/>
            <sz val="8"/>
            <rFont val="Tahoma"/>
            <family val="0"/>
          </rPr>
          <t>Provincia di Piacenza:</t>
        </r>
        <r>
          <rPr>
            <sz val="8"/>
            <rFont val="Tahoma"/>
            <family val="0"/>
          </rPr>
          <t xml:space="preserve">
Al netto dei già finanziati</t>
        </r>
      </text>
    </comment>
  </commentList>
</comments>
</file>

<file path=xl/sharedStrings.xml><?xml version="1.0" encoding="utf-8"?>
<sst xmlns="http://schemas.openxmlformats.org/spreadsheetml/2006/main" count="2622" uniqueCount="795">
  <si>
    <t>Alimentazione acquedotto di Piacenza da Mortizza</t>
  </si>
  <si>
    <t>Sistema Acquedottistico Val Nure</t>
  </si>
  <si>
    <t>Sistema Acquedottistico Val Tidone</t>
  </si>
  <si>
    <t xml:space="preserve">Sistema Acquedottistico Media Val trebbia </t>
  </si>
  <si>
    <t>Sistema sorgenti</t>
  </si>
  <si>
    <t>Sistema depurazione Bassa Ovest</t>
  </si>
  <si>
    <t>Sistema depurazione Bassa Est</t>
  </si>
  <si>
    <t>Sistema depurazione bassa Val Nure</t>
  </si>
  <si>
    <t>Nuovo depuratore d'area per Caminata-Nibbiano</t>
  </si>
  <si>
    <t>Ristrutturazione depuratore di Castel San Giovanni</t>
  </si>
  <si>
    <t>Nuovo depuratore di Mezzano Scotti</t>
  </si>
  <si>
    <t>Potenziamento depuratore di Pianello V.T.</t>
  </si>
  <si>
    <t xml:space="preserve">Adeguamento depuratore ex Agridoro per Valconasso </t>
  </si>
  <si>
    <t>Nuovo depuratore di Vicobarone</t>
  </si>
  <si>
    <t>Collettamento Sistema depurazione Bassa Ovest</t>
  </si>
  <si>
    <t>Collettamento Sistema depurazione Bassa Est</t>
  </si>
  <si>
    <t>Collettamento Sistema depurazione Bassa Val Nure</t>
  </si>
  <si>
    <t>Collettamento al depuratore di Caminata-Nibbiano</t>
  </si>
  <si>
    <t>Collettamento al depuratore di Mezzano Scotti</t>
  </si>
  <si>
    <t>Collettamento Trevozzo e Strà al Depuratore Pianello V.T.</t>
  </si>
  <si>
    <t>Collettamento Valconasso al depuratore ex Agridoro</t>
  </si>
  <si>
    <t>TOTALE OPERA</t>
  </si>
  <si>
    <t>Sistema Acquedottistico Val d'Arda e Val d'Ongina (colleg Caorso)</t>
  </si>
  <si>
    <t>Fognatura e depurazione</t>
  </si>
  <si>
    <t>GRANDI OPERE DI SVILUPPO</t>
  </si>
  <si>
    <t>Collettamento frazione San Pedretto</t>
  </si>
  <si>
    <t>impianto di coli</t>
  </si>
  <si>
    <t>Adeguamento scarichi agglomerati 200-2000 A.E.</t>
  </si>
  <si>
    <t>Adeguamento scarichi agglomerati 50-200 A.E.</t>
  </si>
  <si>
    <t>Impianti di depurazione</t>
  </si>
  <si>
    <t>Manutenzioni straordinaria ed emergenza</t>
  </si>
  <si>
    <t>Grandi opere di sistema - acquedotto</t>
  </si>
  <si>
    <t>Grandi opere di sistema - fognatura - depurazione (parte adeguamenti)</t>
  </si>
  <si>
    <t>SETTORE</t>
  </si>
  <si>
    <t xml:space="preserve">Importo complessivo del progetto </t>
  </si>
  <si>
    <t>CONTRIBUTI PUBBLICI COMUNALI / PRIVATI / ECONOMIE</t>
  </si>
  <si>
    <t>Quota già finanziata annualità precedenti</t>
  </si>
  <si>
    <t>Quota a carico miglioramenti anno 2008</t>
  </si>
  <si>
    <t>Quota a carico miglioramenti anno 2009</t>
  </si>
  <si>
    <t>Quota a carico miglioramenti anno 2010</t>
  </si>
  <si>
    <t>Rifacimento fogne P.zza Cittadella</t>
  </si>
  <si>
    <t>Copertura fognatura a cielo aperto in Via Seminò a Borgonovo.</t>
  </si>
  <si>
    <t>Collegamento pozzo Marchesana in Via dei Rivi</t>
  </si>
  <si>
    <t>* finanziamento incluso nella grande opera "Acquedotto intercomunale Val D'Arda - 1° STRALCIO"</t>
  </si>
  <si>
    <t>* finanziamento incluso nella grande opera "Acquedotto intercomunale Val Nure - 1° STRALCIO"</t>
  </si>
  <si>
    <t>Ristrutturazione muraria, impiantistica e messa in sicurezza serbatoio 4 Case</t>
  </si>
  <si>
    <t xml:space="preserve">Contributi pubblici comunali / privati </t>
  </si>
  <si>
    <t>1° STRALCIO Nuovo serbatoio Vigolzone e collegamento Podenzano - Manutenzione opere captazione</t>
  </si>
  <si>
    <t>Progettazione estendimento rete fognaria e trattamento depurativo per la località Montereggio</t>
  </si>
  <si>
    <t>Potrenziamento collegamento pozzo Pradaglia d'Olgisio - 2° Stralcio (accordi e permessi già predisposti)</t>
  </si>
  <si>
    <t>Rifacimento tubazioni e prese obsolete in Via Faustini e laterali a San Nicolò per carenze idriche alle utenze. 1° Stralcio.</t>
  </si>
  <si>
    <t>Collegamento nuovi pozzi a campo pozzi San Protaso</t>
  </si>
  <si>
    <t>Quota a carico miglioramenti anno 2011</t>
  </si>
  <si>
    <t>GRANDI OPERE SISTEMA ACQUEDOTTO</t>
  </si>
  <si>
    <t>A</t>
  </si>
  <si>
    <t>GRANDI OPERE SISTEMA FOGNATURE</t>
  </si>
  <si>
    <t>MANTENIMENTO ED EMERGENZA</t>
  </si>
  <si>
    <t>PICCOLI INTERVENTI DI SVILUPPO ED ESTENDIMENTI SU RETI ED IMPIANTI</t>
  </si>
  <si>
    <t>AGAZZANO</t>
  </si>
  <si>
    <t>BESENZONE</t>
  </si>
  <si>
    <t>BETTOLA</t>
  </si>
  <si>
    <t>D</t>
  </si>
  <si>
    <t>BORGONOVO</t>
  </si>
  <si>
    <t>CADEO</t>
  </si>
  <si>
    <t>Nuovo impianto di produzione acqua potabile  loc Torricelle (2^ fase: perforazione)</t>
  </si>
  <si>
    <t>CAMINATA</t>
  </si>
  <si>
    <t xml:space="preserve">impianto di depurazione - ampliamento - </t>
  </si>
  <si>
    <t>CARPANETO</t>
  </si>
  <si>
    <t>CASTELL'ARQUATO</t>
  </si>
  <si>
    <t>fornace rosa</t>
  </si>
  <si>
    <t>CERIGNALE</t>
  </si>
  <si>
    <t>F/D</t>
  </si>
  <si>
    <t>Averaldi? Marubbi?</t>
  </si>
  <si>
    <t>CORTEBRUGNATELLA</t>
  </si>
  <si>
    <t>FARINI</t>
  </si>
  <si>
    <t>FIORENZUOLA</t>
  </si>
  <si>
    <t>GAZZOLA</t>
  </si>
  <si>
    <t>GOSSOLENGO</t>
  </si>
  <si>
    <t>GRAGNANO</t>
  </si>
  <si>
    <t>GROPPARELLO</t>
  </si>
  <si>
    <t>LUGAGNANO</t>
  </si>
  <si>
    <t>Realizzazione rete fognaria con collegamento a depuratore in loc. Bianchi di Tabiano.</t>
  </si>
  <si>
    <t>F</t>
  </si>
  <si>
    <t>MONTICELLI</t>
  </si>
  <si>
    <t>MORFASSO</t>
  </si>
  <si>
    <t>NIBBIANO</t>
  </si>
  <si>
    <t>OTTONE</t>
  </si>
  <si>
    <t>Completamento rete fognaria interna all'abitato - rifacimento della linea acqedottistica per pavimentazione stradale</t>
  </si>
  <si>
    <t>A/F</t>
  </si>
  <si>
    <t>PECORARA</t>
  </si>
  <si>
    <t>PIANELLO</t>
  </si>
  <si>
    <t>PIOZZANO</t>
  </si>
  <si>
    <t>PONTE DELL'OLIO</t>
  </si>
  <si>
    <t>PONTENURE</t>
  </si>
  <si>
    <t>ROTTOFRENO</t>
  </si>
  <si>
    <t>Nuovo pozzo in via Riva Trebbia  - Centro sportivo (2^ fase perforazione)</t>
  </si>
  <si>
    <t>SAN GIORGIO</t>
  </si>
  <si>
    <t>SAN PIETRO IN CERRO</t>
  </si>
  <si>
    <t>SARMATO</t>
  </si>
  <si>
    <t>TRAVO</t>
  </si>
  <si>
    <t>VILLANOVA</t>
  </si>
  <si>
    <t>ZERBA</t>
  </si>
  <si>
    <t>rete fognaria e idrica fraz Lismara</t>
  </si>
  <si>
    <t>ZIANO</t>
  </si>
  <si>
    <t xml:space="preserve">Realizzazione Impianto di depurazione per agglomerato Vicobarone 3 </t>
  </si>
  <si>
    <t>1° STRALCIO collettamento di Calendasco</t>
  </si>
  <si>
    <t>potenziamento impianto di depurazione</t>
  </si>
  <si>
    <t>Completamento ed adeguamento Rete fognaria località San Marco. 3° Stralcio</t>
  </si>
  <si>
    <t>cassino di sotto</t>
  </si>
  <si>
    <t>AREA /COMUNE</t>
  </si>
  <si>
    <t>depuratore Canile</t>
  </si>
  <si>
    <t xml:space="preserve"> completamento collegamento della Fraz. Baselica Duce al depuratore di Fiorenzuola</t>
  </si>
  <si>
    <t>Depuratore Canneto</t>
  </si>
  <si>
    <t>nuove reti fognarie (banzola risoli valle di gusano)</t>
  </si>
  <si>
    <t>rocchetta?</t>
  </si>
  <si>
    <t>Impianto di niviano</t>
  </si>
  <si>
    <t>collegamento pontetidone</t>
  </si>
  <si>
    <t>PIACENZA</t>
  </si>
  <si>
    <t>fognatura stadera</t>
  </si>
  <si>
    <t xml:space="preserve">PICCOLI INTERVENTI </t>
  </si>
  <si>
    <t>ADEGUAMENTO</t>
  </si>
  <si>
    <t>X</t>
  </si>
  <si>
    <t>ULTERIORI INTERVENTI ADEGUAMENTO DEPURAZIONE</t>
  </si>
  <si>
    <t>CASTELVETRO- MONTICELLI</t>
  </si>
  <si>
    <t>collegamento frazione San Pedretto a Dep. S. Giuliano</t>
  </si>
  <si>
    <t>2008 - 2011</t>
  </si>
  <si>
    <t>adeguamento dello scarico agglomerato San Lorenzo</t>
  </si>
  <si>
    <t>adeguamento dello scarico agglomerato Bacedasco Alto</t>
  </si>
  <si>
    <t>Progettazione potenziamento rete acquedottistica Gabbiano Poggiolo</t>
  </si>
  <si>
    <t>ULTERIORI INTERVENTI DI ADEGUAMENTO IMPIANTI DI DEPURAZIONE ( Già Parzialmente finanziati)</t>
  </si>
  <si>
    <t xml:space="preserve"> </t>
  </si>
  <si>
    <t>* rivisitato l'importo totale secondo nuovo piano proposto a RER</t>
  </si>
  <si>
    <t>Totale Generale</t>
  </si>
  <si>
    <t>fognatura roveleto landi</t>
  </si>
  <si>
    <t>completamento fognatura via Torta</t>
  </si>
  <si>
    <t>Rifacimento di un tratto di acquedotto lott. Artigianale Bettola</t>
  </si>
  <si>
    <t>Rifacimento acquedotto e fognatura nel centro storico di Bobbio.</t>
  </si>
  <si>
    <t>RIfacimento acquedotto in V.lo Busazza a Lugagnano.</t>
  </si>
  <si>
    <t>RIfacimento acquedotto e fognatura in Via Alberoni a Lugagnano.</t>
  </si>
  <si>
    <t>RIfacimento acquedotto e fognatura in Via Einaudi a Lugagnano.</t>
  </si>
  <si>
    <t>Realizzazione nuovo tronco fognario in loc. Oltre Arda a Lugagnano.</t>
  </si>
  <si>
    <t>Rifacimento e sistemazione fognatura via Oldrini nel capoluogo</t>
  </si>
  <si>
    <t>Nuovo impianto di produzione acqua potabile  loc Torricelle (3^ fase: collegamento alla rete)</t>
  </si>
  <si>
    <t>Nuovo impianto di produzione acqua potabile  loc Torricelle (4^ fase: collegamento al serbatoio pensile)</t>
  </si>
  <si>
    <t>Pensile: rete fognaria x evacuazione acqua di controlavaggio</t>
  </si>
  <si>
    <t>Acquedotto Via Garibaldi e Via Balzago per sostituzione tubazione Provvisoria, per poi rifare asfaltatura strada da parte di ENìATEL e Marciapiedi da parte del Comune.</t>
  </si>
  <si>
    <t>Interramento tubo di adduzione dalla sorgente in localita Cassolo e il serbatoio.</t>
  </si>
  <si>
    <t>Collegamento della rete idrica di Badagnano con l'Acquedotto di Tabiano.</t>
  </si>
  <si>
    <t>Sostituzione tubazione acqua e rifacimento fognoli Corso Matteotti, da via Bottarone a via Fermi</t>
  </si>
  <si>
    <t xml:space="preserve">Rifacimento tubazioni di acquedotto e fognatura in via Verdi </t>
  </si>
  <si>
    <t>CASTELVETRO</t>
  </si>
  <si>
    <t>Potenziamento fognatura in via Mascagni - Loc. Buttintera a Vigolo Marchese</t>
  </si>
  <si>
    <t>Collegamento fognario in Via Dante a Castell'Arquato.</t>
  </si>
  <si>
    <t>Collegamento acquedottistico da Montegiogo a Zilioli.</t>
  </si>
  <si>
    <t>Realizzazione rete acquedotto e nuovo collettore fognario i Via Stradello Peolso.</t>
  </si>
  <si>
    <t>Potenziamento impianto di depurazione del Capoluogo.</t>
  </si>
  <si>
    <t>Collegamento della zona industriale CARECO alla rete fognaria del Capoluogo</t>
  </si>
  <si>
    <t>Collegamento della frazione Poggioli alla rete fognaria del Capoluogo.</t>
  </si>
  <si>
    <t>Sistemazione sorgenti in loc. Rocca dell'acquedotto Val Nure.</t>
  </si>
  <si>
    <t>Costruzione serbatoio Santa Barbara a San protaso</t>
  </si>
  <si>
    <t>Realizzazione tratti di fognatura in loc. Barabasca.</t>
  </si>
  <si>
    <t>Rifacimento impianto di potabilizzazione di San Pedretto</t>
  </si>
  <si>
    <t>Pavimentazione in pietra - Rifacimento acquedotto e fognatura vicolo Mulattieri a Trevozzo</t>
  </si>
  <si>
    <t>Nuovo tratto tubazione in loc. Case Basilio, in seguito ad esposto Avv. Durastante x conto sig. Morgia</t>
  </si>
  <si>
    <t>Ampliamento serbatoio di Marzonago</t>
  </si>
  <si>
    <t>Realizzazione fognatura a Cicogni - sig. Losi</t>
  </si>
  <si>
    <t>Rifacimento rete Case Bazzarri</t>
  </si>
  <si>
    <t>Rifacimento rete fognatura in loc. Morasco causa infiltrazioni</t>
  </si>
  <si>
    <t>Via Balsamo (PC) forte contropendenza che occlude periodicamente il condotto e quindi in condizioni di forti pioggie gli scarichi rigurgitano.</t>
  </si>
  <si>
    <t>Via Trieste PC fognatura inesistente su tutta la via, vari cunicoli in condizioni pessime. Ml 340</t>
  </si>
  <si>
    <t>Via Posta dei cavalli fognatura inesistente. Ml 90</t>
  </si>
  <si>
    <t>Via Poggiali, tratto via calzolai P.zza Borgo fognatura inesistente  ml 42</t>
  </si>
  <si>
    <t>Vai veneto, tratto via Crotti via Bainchi fognatura inesistente. Ml 44</t>
  </si>
  <si>
    <t>Rifacimento acquedotto in loc. Roncaglia, strada della Volpara.</t>
  </si>
  <si>
    <t>Ampliamento acquedotto di Ciriano in loc. Bellaria.</t>
  </si>
  <si>
    <t>PODENZANO</t>
  </si>
  <si>
    <t>Rifacimento tratti di rete idrica in loc. I Casoni</t>
  </si>
  <si>
    <t>Potenziamento rete idrica in Via Mattei a i Casoni in occasione di sistemazione stradale.</t>
  </si>
  <si>
    <t>Rifacimento rete idrica e fognatura nel tratto di allargamento della strada provinciale a I Casoni</t>
  </si>
  <si>
    <t>Collegamento della fraz. I Casoni all'acquedotto di Podenzano (maggior spesa).</t>
  </si>
  <si>
    <t>Interventi di razionalizzazione del sistema fognario cel Comune di Podenzano (maggior spesa).</t>
  </si>
  <si>
    <t>serbatoio zaffignano Torrano</t>
  </si>
  <si>
    <t>Rifacimento rete idrica in Via Rossi</t>
  </si>
  <si>
    <t>Sostituzione tratto di acquedotto Via Circonvallazione</t>
  </si>
  <si>
    <t>Ampliamento acquedotto in loc. Costa Mezzana.</t>
  </si>
  <si>
    <t>Nuovo collegamento acquedottistico delle loc. Il Poggiolo e Riosoprano.</t>
  </si>
  <si>
    <t>Potenziamento dell'acquedotto di Bassano</t>
  </si>
  <si>
    <t>Pensile Rottofreno: ristrutturazione edile</t>
  </si>
  <si>
    <t>completamento e rifacimento fognature via Da Saliceto -Martiri della libertà - Garibaldi - Banca</t>
  </si>
  <si>
    <t>Rifacimento fognatura Città di Zerbio</t>
  </si>
  <si>
    <t xml:space="preserve">Adeguamento impianto di depurazione per agglomerato Capoluogo OVEST </t>
  </si>
  <si>
    <t>Relizzazione fognatura in località la Verza</t>
  </si>
  <si>
    <t>Realizzazione nuova tubazione fognatura per collettamento al depuratore della fognatura recapitante nella fossa Imhoff del Sacchello</t>
  </si>
  <si>
    <t>Collegamento loc. Nosone alla rete fognaria di Sarmato.</t>
  </si>
  <si>
    <t>Realizzazione nuovo tratto di acquedotto per la località Colomabarola - Le Piane</t>
  </si>
  <si>
    <t>Collegamento all'acquedotto della loc. Debè di Dinavolo.</t>
  </si>
  <si>
    <t>Potenziamento Pozzo Trebbia - Gattavera-Costa del Bulla</t>
  </si>
  <si>
    <t>Rifacimento collegamento acquedottistico Case Gatti - Merlera</t>
  </si>
  <si>
    <t>Rifacimento depuratore di Capannette di Pey</t>
  </si>
  <si>
    <t>Realizzazione nuovo ispessitore statico per il depuratore di Roveeto-Monterusso.</t>
  </si>
  <si>
    <t>Realizzazione nuovo ispessitore statico con demolizione letti di essicamento presso il depuratore di Gossolengo.</t>
  </si>
  <si>
    <t>Adeguamento punto di scarico Villa-Veleja est.</t>
  </si>
  <si>
    <t>Realizzazione nuovo impianto di depurazione del Capoluogo di Gazzola e relativi collegamenti fognari.</t>
  </si>
  <si>
    <t>Potenziamento dell'impianto di depurazione di Borgonovo a 10.000 A.E.</t>
  </si>
  <si>
    <t>Sostituzione tubazioni acquedotto in loc. Gragnanino (maggior spesa).</t>
  </si>
  <si>
    <t xml:space="preserve">studio di fattibilità per la messa in sicurezza della rete fognaria del capoluogo </t>
  </si>
  <si>
    <t>problematiche di immissioni di ingenti quantitativi di acque meteoriche</t>
  </si>
  <si>
    <t>Rifacimento tratti delle condotte adduttrici</t>
  </si>
  <si>
    <t>ACQUEDOTTO VAL NURE</t>
  </si>
  <si>
    <t>Collegamento di Santimento alla rete idrica di Calendasco (in sostituzione del nuovo pozzo).</t>
  </si>
  <si>
    <t>Interventi di ristrutturazione del sistema fognario di castelvetro. (PROGETTO PRELIMINARE DEL COMUNE)</t>
  </si>
  <si>
    <t xml:space="preserve">Collegamenti tra l'acquedotto di San Giorgio e le frazioni Centovera, San Damiano, Rizzolo e Godi. </t>
  </si>
  <si>
    <t>Alta Val Trebbia, Alta Val Nure, Alta Val d'Arda</t>
  </si>
  <si>
    <t>TOTALE PICCOLI INTERVENTI</t>
  </si>
  <si>
    <t>Sant'AGATA</t>
  </si>
  <si>
    <t>Demolizione serbatoio pensile di Chiaravalle</t>
  </si>
  <si>
    <t>sistemazione scarico depuratore</t>
  </si>
  <si>
    <t>Sistemazione della fognatura di Chiaravlle basso paese</t>
  </si>
  <si>
    <t>Sistemazione rete fognaria di Saliceto in Comune di Alseno.</t>
  </si>
  <si>
    <t>M- Rifacimento acquedotto su Dorbida.</t>
  </si>
  <si>
    <t xml:space="preserve">M- Asfaltature - Rifacimento tubazioni acquedotto e fognatura in C.ne Salice, C.ne Sironi, C.ne del Villano, via S. Cristoforo, via Cò di Sotto </t>
  </si>
  <si>
    <t>M- Via Podesteria (500m Tubo 9 guasti)</t>
  </si>
  <si>
    <t>M- Via Meridiana acqua con scaglie di ferro</t>
  </si>
  <si>
    <t>M- Pensile Roveleto: ristrutturazione edile e sostituzioni tubazioni</t>
  </si>
  <si>
    <t>Risistemazione rete fognatura in via Tidone</t>
  </si>
  <si>
    <t>M- Via Rotta Caorso tubazione in pvc da sostituire ( numerose rotture)</t>
  </si>
  <si>
    <t>M- Via Primo maggio Caorso chiusure e tubazione in prop. Privata da sostituire</t>
  </si>
  <si>
    <t>M-  Viale Stazione CA (11 guasti)</t>
  </si>
  <si>
    <t>M- V.Molinazzo (6 Guasti)e V. Bassa (tubo posato nella fogna)</t>
  </si>
  <si>
    <t>M- S.da 53 per Muradolo CA tub. in P.P. sotto cabina ENEL (7 guasti)</t>
  </si>
  <si>
    <t>M- V.Matteotti CA Tub. in FE con parecchie riparazioni (6 guasti)</t>
  </si>
  <si>
    <t>Reti idrica e fognaria in strada … di Zerbio.</t>
  </si>
  <si>
    <t>M- Rifacimento rete fognatura in via M. della Libertà e Via G. da Saliceto.</t>
  </si>
  <si>
    <t>M- Rifacimento tratti di fognatura nel Capoluogo di Caorso.</t>
  </si>
  <si>
    <t xml:space="preserve">Adeguamento dell'impianto di depurazione del Comune di Carpaneto </t>
  </si>
  <si>
    <t>M- Rifacimento tubazioni in Via Scotti, Giovanni XXIII, V.le Vittoria</t>
  </si>
  <si>
    <t>Rifacimento acquedotto di Vesimo</t>
  </si>
  <si>
    <t>M- Asfaltature - Rifacimento tubazioni acquedotto nelle vie Portone e Zilli in loc. Fontana Pradosa</t>
  </si>
  <si>
    <t>Realizzazione nuovo collettore fognario in località Caneva di Zaffignano da collegare con l'esistente fognatura in località La Fratta</t>
  </si>
  <si>
    <t>M- Sistemazione complessiva impianto sollevamento ex depuratore</t>
  </si>
  <si>
    <t>M- Sorgenti Costa Rodi La camera di manovra della sorgente Perde ed è la sorgente che da acqua anche al Poggiazzo Travo</t>
  </si>
  <si>
    <t>Sistemazione della Sorgente La Sperta Cognasso</t>
  </si>
  <si>
    <t>Sistemazione Sogente Rossarola  (sorgente non accessibile da autobotti)</t>
  </si>
  <si>
    <t>M- Sanguineto sorgente rifacimento rete ostruita dal calcare (acqua calcarea 2006/07 alimentata con autobotti)</t>
  </si>
  <si>
    <t>M- Dismissione impianto di sovra-pressione in Via dei Rivi a Gossolengo.</t>
  </si>
  <si>
    <t>M- Campremoldo sotto gragano sostituzione tub eternit ammalorata</t>
  </si>
  <si>
    <t>M- Campremoldo sotto gragnano, tubazione in eternit dal pensile a via Caselle</t>
  </si>
  <si>
    <t>M- Castel Mantova - Campremoldo sotto (Tubo di Eternit 1000 m)</t>
  </si>
  <si>
    <t>M- Fornace Grevosi Loc. Campremoldo di Sotto (tubo di Eternit 1500 m)</t>
  </si>
  <si>
    <t>M- Pensile Campremoldo - rifacimento intonacatura esterna</t>
  </si>
  <si>
    <t>M- Rifacimento allacciamenti all'acquedotto in loc. Turro in occasione di esecuzione nuova rete da lottizzante.</t>
  </si>
  <si>
    <t>M- via donatori del sangue pontenure tubazione in ferro da sostituire (varie rotture)</t>
  </si>
  <si>
    <t>M- Centro storico paese ricolegamento prese su tubi pol e dismissione condotte in ferro Fughe occulte</t>
  </si>
  <si>
    <t xml:space="preserve">M- Loc. suzzano di rivergaro, tub. Diam. Insuff. Per circa 1 KM  Lamentele Utenti </t>
  </si>
  <si>
    <t>M- Loc. rallio di rivergaro, sorgenti fontana cavallo insufficenti, vari interventi estivi Razionalizzare</t>
  </si>
  <si>
    <t>M- Via trebbiaRV fognatura di collegamento via trebbia p.za Dante malmessa e di diametro insufficente.</t>
  </si>
  <si>
    <t>M- Niviano fognatura e attraversamenti lungo il rio trebbiola</t>
  </si>
  <si>
    <t>M- Via Macchiavelli Fabbiano tubazione riparata 3 volte in P.P.</t>
  </si>
  <si>
    <t>M- Cisiano Vie Deledda, Quasimodo ecc.</t>
  </si>
  <si>
    <t>M- Cavallino - villaggio Taccella  Tubazione in P.P. con parecchi guasti (Riorganizzare la distribuzione)</t>
  </si>
  <si>
    <t>M- Via Martiri della Libertà Tubazione in P.P.</t>
  </si>
  <si>
    <t>Completamento fognatura in via fornace</t>
  </si>
  <si>
    <t>M- Via Roda e via Fontanella a san nicolò rifare tubazione acquedotto (numerose riparazioni)</t>
  </si>
  <si>
    <t>M- Via D'annunzio tubazione in ferro marcia (utenti con carenza di pressione)</t>
  </si>
  <si>
    <t>M- Via emilia Pavese (contropendenze nel tratto lato ferrovia S.nicolò -  Rottofreno)</t>
  </si>
  <si>
    <t>M- Via Castello Chiapponi Tubazione interamente in P.P. Intercluse  con problemi di carenza idrica</t>
  </si>
  <si>
    <t>M- Via Case Chiesa e Garibaldi Tubazioni riparate più volte e di piccolo diametro</t>
  </si>
  <si>
    <t>M- Sistemazione tubazione via Emilia e via Faustini per lavori di allargamento strada effettuati da Provincia</t>
  </si>
  <si>
    <t>Località soria</t>
  </si>
  <si>
    <t>Località sgorbati</t>
  </si>
  <si>
    <t>M- Provinciale di travo (da cimitero di travo 2 km verso statto) Diam. Condotte insufficenti Lamentele Residenti</t>
  </si>
  <si>
    <t>SARMATO; Fognatura via Don Spagnoli</t>
  </si>
  <si>
    <t>SARMATO; sistemazione alle inadeguatezze della rete fognaria del capoluogo e limitrofa</t>
  </si>
  <si>
    <t>BORGONOVO; Potenziamento vasche dell'impianto di depurazione</t>
  </si>
  <si>
    <t xml:space="preserve">CASTEL SAN GIOVANNI; Sistemazione depuratore Barianella </t>
  </si>
  <si>
    <t>SAN GIORGIO; Acquedotto in via Bologna situazione di crisi idrica</t>
  </si>
  <si>
    <t>M- Loc. i Boelli, fognatura diam. Insufficentecontinui rigurgiti, necessita eseguire uno scolmatore</t>
  </si>
  <si>
    <t>M- Loc. Case Marchesi, ripristino collegamento impianti di sollevamento</t>
  </si>
  <si>
    <t>M- Riorganizzazione approvvigionamento idrico e distribuzione Poggiazzo - Quaraglio</t>
  </si>
  <si>
    <t>M- Loc.  Ponte Soria Tubazione vetusta sottoposta a 30 Bar alimenta Quadrelli alta riparato(almeno il ponte)</t>
  </si>
  <si>
    <t>M- Loc. Ca Madini e Chiussino Carenza Idrica ed in alcuni punti tub. Soggetta a gelo</t>
  </si>
  <si>
    <t>M- Loc. quadrelli(fognatura di diametro insufficente continui rigurgiti necessita eseguire uno scolmatore.</t>
  </si>
  <si>
    <t>M- Spostamento tubazione Serb. Mulinetto - serb.Pelacagna (Collegamento acquedotto Travo- Gazzola)</t>
  </si>
  <si>
    <t>PROGRAMMA OPERATIVO DEGLI INTERVENTI 2010-2011</t>
  </si>
  <si>
    <t xml:space="preserve">Studi e progettazioni </t>
  </si>
  <si>
    <t>ROTTOFRENO/ CALENDASCO</t>
  </si>
  <si>
    <t>Realizzazione nuovo serbatoio in loc. Pallastrelli.</t>
  </si>
  <si>
    <t>Rifacimento allacci sulla nuova rete idrica in loc. San Lorenzo per asfaltature.</t>
  </si>
  <si>
    <t>FERRIERE</t>
  </si>
  <si>
    <t>Rifacimento rete idrica in loc. Sangarino.</t>
  </si>
  <si>
    <t>CANTIERABILI</t>
  </si>
  <si>
    <t>x</t>
  </si>
  <si>
    <t>a</t>
  </si>
  <si>
    <t>Intervento di sistemazione e potenziamento acquedottoi in loc. Perino e Due Bandiere</t>
  </si>
  <si>
    <t>M- Realizzazione serbatoio in loc. Case Comaschi causa cedimento e perdite serbatoio in loc. La Costa</t>
  </si>
  <si>
    <t>M- Sostituzione tubazione in loc. Castellaro, per abbandonare sorgente Castellaro che ha problemi di potabilità</t>
  </si>
  <si>
    <t>M-Via Cittadella, fognatura da rifare, cunicolo in mattoni con varie perdite e cedimenti ml 80</t>
  </si>
  <si>
    <t>M- Via Borghetto, fognatura costituita da vetusti cunicoli in mattoni che provocano cedimenti e malfunzionamenti ml 470</t>
  </si>
  <si>
    <t>Decantatori secondari con carpenterie metalliche presso il depuratore di Pontenure.</t>
  </si>
  <si>
    <t>Strada di accesso al depuratore di Case Trebbia.</t>
  </si>
  <si>
    <t>Rifacimento tratto di rete idrica in Via Longo.</t>
  </si>
  <si>
    <t>completamento e rifacimento fognature via Marconi- Piazza scuole - via verdi</t>
  </si>
  <si>
    <t>collegamento canile e località le colombare al depuratore di Piacenza</t>
  </si>
  <si>
    <t>Nuovo pozzo Gragnano capoluogo -  perforazione</t>
  </si>
  <si>
    <t>TITOLO INTERVENTO COMPLESSIVO</t>
  </si>
  <si>
    <t>STRALCIO / INTERVENTO FUNZIONALE</t>
  </si>
  <si>
    <t>Piacenza</t>
  </si>
  <si>
    <t>Miglioramento della qualità dell'acqua nel comune di Piacenza</t>
  </si>
  <si>
    <t>Acquedotto intercomunale Val D'Arda Val d'Ongina</t>
  </si>
  <si>
    <t>1° STRALCIO Impianto di produzione acqua potabile località Mortizza - Collegamento Piacenza -Mortizza - Serbatoio di compenso a Borgoforte</t>
  </si>
  <si>
    <t>1° STRALCIO Collegamento Roncaglia Caorso - Adeguamento potabilizzatose sino 200 l/s- condotta Mignano -Lugagnano</t>
  </si>
  <si>
    <t>Val d'Arda - Val d'Ongina -  Caorso</t>
  </si>
  <si>
    <t>Alta e Bassa Val Nure</t>
  </si>
  <si>
    <t>Acquedotto intercomunlae Val Nure - potenziamento</t>
  </si>
  <si>
    <t>1° STRALCIO Nuovo serbatoio Vigolzone e collegamento Podenzano - Potenziamento opere captazione</t>
  </si>
  <si>
    <t>3° STRALCIO - Interconnessione Bassa Val Nure - Bassa Val Trebbia</t>
  </si>
  <si>
    <t>Alta e bassa Val Tidone</t>
  </si>
  <si>
    <t>Acquedotto intercomunale Val Tidone</t>
  </si>
  <si>
    <t>1° STRALCIO  Collegamento Calendasco- Sarmato - Castel S.G.- Borgonovo - potenziamento pozzi Mottaziana</t>
  </si>
  <si>
    <t>Bassa Val Trebbia</t>
  </si>
  <si>
    <t>Acquedotto intercomunale Bassa Val Trebbia</t>
  </si>
  <si>
    <t>Collegamenti Acquedottistici</t>
  </si>
  <si>
    <t>Sistema sorgenti Alta valle</t>
  </si>
  <si>
    <t>Razionalizzazione sistema sorgenti</t>
  </si>
  <si>
    <t>Calendasco- Rottofreno - Gragnano</t>
  </si>
  <si>
    <t>Sistema depurativo intercomunale Bassa Ovest</t>
  </si>
  <si>
    <t>1° STRALCIO depuratore di Calendasco e Gragnano -Gragnanino</t>
  </si>
  <si>
    <t>Castellvetro - Monticelli - Villanova</t>
  </si>
  <si>
    <t>Sistema depurativo intercomunale Bassa Est</t>
  </si>
  <si>
    <t>Importo complessivo dello STRLCIO</t>
  </si>
  <si>
    <t>stralcio funzionale  potenziamento sino a 10.000 AE impianto di depurazione di San Giuliano</t>
  </si>
  <si>
    <t xml:space="preserve">1° STRALCIO collettamento di villanova </t>
  </si>
  <si>
    <t>Intervento di ristrutturazione dell'impianto di depurazione del capoluogo</t>
  </si>
  <si>
    <t>Castel San Giovanni</t>
  </si>
  <si>
    <t xml:space="preserve">Dismissione delle fosse imhoff comune di Caminata collettamento nel reticolo fognario di Nibbiano e realizzazione a Nibbiano di impianto a fanghi attivi. </t>
  </si>
  <si>
    <t>totale finanziamenti 2008-2011</t>
  </si>
  <si>
    <t xml:space="preserve">dismissione impianto depurazione di Vigolzone mediante collettamento nel retic fognario di Podenzano </t>
  </si>
  <si>
    <t>Collettamento Vigolzone - Podenzano</t>
  </si>
  <si>
    <t>Ampliamento depuratore di Podenzano</t>
  </si>
  <si>
    <t xml:space="preserve">dismissione delle fosse imhoff a in loc. Trevozzo e Stra’ (Nibbiano) e collettamento al depuratore di Pianello e suo adeguamento </t>
  </si>
  <si>
    <t>Nibbiano -Pianello</t>
  </si>
  <si>
    <t>riutilizzo depuratore ex-Agridoro a servizio dell’abitato di Valconasso di Pontenure</t>
  </si>
  <si>
    <t>Pontenure</t>
  </si>
  <si>
    <t>ATO</t>
  </si>
  <si>
    <t>Realizzazione impianto di depurazione biologico  e collettamento Coli Capoluogo</t>
  </si>
  <si>
    <t xml:space="preserve">Realizzazione tratti di fognatura e impianto di depurazione biologico per Coli </t>
  </si>
  <si>
    <t>adeguamento scarichi 200-2000 (entro 2012)</t>
  </si>
  <si>
    <t>adeguamento scarichi 50-200 (entro (2015)</t>
  </si>
  <si>
    <t>TOTALI 
2008-2011 con contributi pubbl/priv</t>
  </si>
  <si>
    <t>CONTRIBUTI PUBBL/PRIV</t>
  </si>
  <si>
    <t xml:space="preserve">TITOLO INTERVENTO </t>
  </si>
  <si>
    <t>COMUNE</t>
  </si>
  <si>
    <t>Progettazione estendimento rete acquedottistica e fognaria nella zona sud est dell'abitato</t>
  </si>
  <si>
    <t>assenza del servizio fognatura e depurazione</t>
  </si>
  <si>
    <t>Estendimento rete acquedotto e fognatura nella zona sud est dell'abitato</t>
  </si>
  <si>
    <t>Rifacimento tubazione acquedotto e fognatura in vicolo Nure</t>
  </si>
  <si>
    <t>PONTEDELL'OLIO</t>
  </si>
  <si>
    <t>Potenzialità residua insufficiente alle future necessità di allacciamento di aree e località non servite</t>
  </si>
  <si>
    <t>Estendimento rete idrica - località Ca dei Co' e Bassano</t>
  </si>
  <si>
    <t>Completamento rete fognaria in località Case Gatti</t>
  </si>
  <si>
    <t>Progettazione  razionalizzazione sistema fognario in loc. San Polo</t>
  </si>
  <si>
    <t>Castelvetro - Monticelli - Villanova</t>
  </si>
  <si>
    <t>Bobbio</t>
  </si>
  <si>
    <t>Sistema depurativo Mezzano Scotti</t>
  </si>
  <si>
    <t>Collettamento al depuratore di Borgoforte della località Ponte sul Nure</t>
  </si>
  <si>
    <t>Acquedotto intercomunale Val Nure - potenziamento</t>
  </si>
  <si>
    <t>1° STRALCIO Collegamento Roncaglia Caorso - Adeguamento potabilizzatore sino 200 l/s- condotta Mignano -Lugagnano</t>
  </si>
  <si>
    <t>Importo complessivo dello STRALCIO</t>
  </si>
  <si>
    <t>Interventi generali</t>
  </si>
  <si>
    <t>Adeguamento scarichi fognari località CARECO e collettamento alla rete fognaria del Capoluogo</t>
  </si>
  <si>
    <t>- Studi e progettazioni
- Rilievo delle fognature Ambito
- Acquisto di beni mobili</t>
  </si>
  <si>
    <t>TABELLA 1 - AGGLOMERATI DI CONSISTENZA COMPRESA TRA 200 E 2.000 AE</t>
  </si>
  <si>
    <t>Comune</t>
  </si>
  <si>
    <t>agglomerato di riferimento</t>
  </si>
  <si>
    <t>bacino</t>
  </si>
  <si>
    <t>ubicaz</t>
  </si>
  <si>
    <t>tipo_imp esist</t>
  </si>
  <si>
    <t>pot_imp esist</t>
  </si>
  <si>
    <t>AE serviti rete</t>
  </si>
  <si>
    <t>scadenza autorizzazione allo scarico</t>
  </si>
  <si>
    <t>Titolo intervento</t>
  </si>
  <si>
    <t>costo impianto</t>
  </si>
  <si>
    <t>costo collettamento</t>
  </si>
  <si>
    <t>costo totale</t>
  </si>
  <si>
    <t>entro il 2008</t>
  </si>
  <si>
    <t>entro il 2009</t>
  </si>
  <si>
    <t>entro il 2010</t>
  </si>
  <si>
    <t>entro il 2011</t>
  </si>
  <si>
    <t>entro il 2012</t>
  </si>
  <si>
    <t>tempistica adeguamento</t>
  </si>
  <si>
    <t>fonte di Finanziamento</t>
  </si>
  <si>
    <t>Rifacimento tratto di rete fognaria in Via Scalabrini in occasione di rifacimento pavimentazione stradale.</t>
  </si>
  <si>
    <t>Progettazione sistemazione acquedottistica  zona Cattagnina</t>
  </si>
  <si>
    <t>Sistemazione delle reti di acquedotto in via Po e Poggio</t>
  </si>
  <si>
    <t>commistione tra reti private e pubbliche</t>
  </si>
  <si>
    <t>Analisi rete fognaria in località Perino</t>
  </si>
  <si>
    <t>Progettazione razionalizzazione sistema fognario depurativo del Capoluogo</t>
  </si>
  <si>
    <t xml:space="preserve">complessità del sistema fognario  </t>
  </si>
  <si>
    <t>Recupero e consolidamento fognatura posta in fregio alla S.P. 10R  - loc. Mezzano</t>
  </si>
  <si>
    <t>Rifacimento dorsale acquedottistica in sinistra Ongina tra il cimitero del Capoluogo di Vernasca e il serbatoio Coronini. 1° Stralcio</t>
  </si>
  <si>
    <t>Estendimento acquedotto a Roveleto Sud Via Emilia</t>
  </si>
  <si>
    <t>Estensione rete acquedotto località Ciriano - Caminata</t>
  </si>
  <si>
    <t>collettamento di più punti di scarico e realizzazione impianto adeguato</t>
  </si>
  <si>
    <t>Rifacimento rete idrica e fognaria in P.zza per rifacimento pavimentazione stradale.</t>
  </si>
  <si>
    <t xml:space="preserve">Progettazione completamento rete acquedotto in località Montecanino </t>
  </si>
  <si>
    <t>Collegamento località Casarone al depuratore di Santa Maria</t>
  </si>
  <si>
    <t>Analisi reticolo fognario della località San Martino</t>
  </si>
  <si>
    <t>Problematiche  di commistione con cunette stradali</t>
  </si>
  <si>
    <t>risorse liberate da finanziamenti asse 3 misura 321.</t>
  </si>
  <si>
    <t>Agazzano</t>
  </si>
  <si>
    <t>Capoluogo OVEST</t>
  </si>
  <si>
    <t>Tidone</t>
  </si>
  <si>
    <t>Valle</t>
  </si>
  <si>
    <t>2 Fosse Imhoff</t>
  </si>
  <si>
    <t>700+ 300</t>
  </si>
  <si>
    <t>realizzazione impianto SBR su due linee</t>
  </si>
  <si>
    <t>PDA</t>
  </si>
  <si>
    <t>Calendasco</t>
  </si>
  <si>
    <t>Bonina + Case Nuove di Bonina</t>
  </si>
  <si>
    <t>Raganella</t>
  </si>
  <si>
    <t>Bonina 1+ Case Nuove di Bonina</t>
  </si>
  <si>
    <t>Fossa Imhoff</t>
  </si>
  <si>
    <t>collettamento all'impianto di depurazione di Calendasco</t>
  </si>
  <si>
    <t>Caminata</t>
  </si>
  <si>
    <t>Caminata e Costiola</t>
  </si>
  <si>
    <t>3 fosse Imhoff</t>
  </si>
  <si>
    <t/>
  </si>
  <si>
    <t>realizzazione impianto biologico con Nibbiano</t>
  </si>
  <si>
    <t>Caorso</t>
  </si>
  <si>
    <t>Muradolo</t>
  </si>
  <si>
    <t>Chiavenna</t>
  </si>
  <si>
    <t>Gazzola</t>
  </si>
  <si>
    <t>Gazzola OVEST (Rio Gazzola)</t>
  </si>
  <si>
    <t>Loggia</t>
  </si>
  <si>
    <t>Capoluogo OVEST- Rio Gazzola</t>
  </si>
  <si>
    <t>Gragnano Trebbiense</t>
  </si>
  <si>
    <t>Campremoldo Sopra</t>
  </si>
  <si>
    <t>collettamento al nuovo impianto di depurazione di Calendasco</t>
  </si>
  <si>
    <t>Casaliggio-Casaliggio Rotus</t>
  </si>
  <si>
    <t>Vescovo</t>
  </si>
  <si>
    <t>Nibbiano Val Tidone</t>
  </si>
  <si>
    <t>Nibbiano</t>
  </si>
  <si>
    <t>loc. Rovellina</t>
  </si>
  <si>
    <t>realizzazione impianto biologico con Caminata</t>
  </si>
  <si>
    <t>Trevozzo</t>
  </si>
  <si>
    <t>Loc. Ponte</t>
  </si>
  <si>
    <t>5 Fosse Imhoff</t>
  </si>
  <si>
    <t>realizzazione di impianto Fanghi attivi</t>
  </si>
  <si>
    <t>Pecorara</t>
  </si>
  <si>
    <t>Cicogni 1 NORD</t>
  </si>
  <si>
    <t>Assente</t>
  </si>
  <si>
    <t>collettamento</t>
  </si>
  <si>
    <t>Cicogni 2 CENTRO</t>
  </si>
  <si>
    <t>Cicogni 3 SUD</t>
  </si>
  <si>
    <t>Pecorara Capoluogo</t>
  </si>
  <si>
    <t>Capoluogo</t>
  </si>
  <si>
    <t>impianto biodischi</t>
  </si>
  <si>
    <t>Vigolzone</t>
  </si>
  <si>
    <t>Albarola</t>
  </si>
  <si>
    <t>Nure</t>
  </si>
  <si>
    <t>Villanova sull'Arda</t>
  </si>
  <si>
    <t>Villanova OVEST</t>
  </si>
  <si>
    <t>Fontana</t>
  </si>
  <si>
    <t>Capoluogo 2 - Zona Ovest</t>
  </si>
  <si>
    <t>collettamento all'impianto di depurazione di S. Giuliano Castelvetro</t>
  </si>
  <si>
    <t>Soarza + Cantarana</t>
  </si>
  <si>
    <t>Soarza</t>
  </si>
  <si>
    <t>Villanova  - Zona Artigianale</t>
  </si>
  <si>
    <t>Arda</t>
  </si>
  <si>
    <t>Capoluogo  - Zona Artigianale</t>
  </si>
  <si>
    <t>Ziano</t>
  </si>
  <si>
    <t>Ziano 4</t>
  </si>
  <si>
    <t>Lora - Carogna</t>
  </si>
  <si>
    <t>Capoluogo 4</t>
  </si>
  <si>
    <t>realizzazione di impianto SBR su due linee</t>
  </si>
  <si>
    <t>Valconasso</t>
  </si>
  <si>
    <t>FA</t>
  </si>
  <si>
    <t>riutilizzo impianto di depurazione esistente</t>
  </si>
  <si>
    <t>Zerbio</t>
  </si>
  <si>
    <t>impianto a biodischi</t>
  </si>
  <si>
    <t>entro 2012</t>
  </si>
  <si>
    <t>Castell'Arquato</t>
  </si>
  <si>
    <t>San Lorenzo</t>
  </si>
  <si>
    <t>assente</t>
  </si>
  <si>
    <t>Cadeo</t>
  </si>
  <si>
    <t>Saliceto di Cadeo</t>
  </si>
  <si>
    <t>Saliceto</t>
  </si>
  <si>
    <t>raddoppio dell'impianto di Saliceto</t>
  </si>
  <si>
    <t>TOTALE</t>
  </si>
  <si>
    <t>IMPIANTI GIA' FINANZIATI ED IN CORSO D'OPERA</t>
  </si>
  <si>
    <t>Alseno</t>
  </si>
  <si>
    <t>Castelnuovo Fogliani</t>
  </si>
  <si>
    <t>realizzazione di impianto Fanghi attivi con denitro-nitro</t>
  </si>
  <si>
    <t>PPA</t>
  </si>
  <si>
    <t>Chiaravalle della Colomba</t>
  </si>
  <si>
    <t>Chiaravalle</t>
  </si>
  <si>
    <t>Lusurasco</t>
  </si>
  <si>
    <t>Mezzano Scotti NORD</t>
  </si>
  <si>
    <t>Trebbia</t>
  </si>
  <si>
    <t>PPA - PDA</t>
  </si>
  <si>
    <t>S. Maria</t>
  </si>
  <si>
    <t>S. Maria 6</t>
  </si>
  <si>
    <t xml:space="preserve">Realizzazione di impianto a biodischi </t>
  </si>
  <si>
    <t>S. Maria 7 - cimitero</t>
  </si>
  <si>
    <t>S. Maria 8</t>
  </si>
  <si>
    <t>Borgonovo Val Tidone</t>
  </si>
  <si>
    <t>Castelnuovo V.T.</t>
  </si>
  <si>
    <t>Torr. Tidone</t>
  </si>
  <si>
    <t>Capoluogo 1</t>
  </si>
  <si>
    <t>Castelsangiovanni</t>
  </si>
  <si>
    <t>Fontana Pradosa</t>
  </si>
  <si>
    <t>Corniolo</t>
  </si>
  <si>
    <t>Fontana Pradosa - Strada del Colombarone</t>
  </si>
  <si>
    <t>2 fosse Imhoff</t>
  </si>
  <si>
    <t>Castelvetro Piacentino</t>
  </si>
  <si>
    <t>San Pedretto - San Pietro in Corte</t>
  </si>
  <si>
    <t>S. Pedretto - S. Gambina</t>
  </si>
  <si>
    <t>collettamento all'impianto di Castelvetro - San Giuliano</t>
  </si>
  <si>
    <t>Monticelli d'Ongina</t>
  </si>
  <si>
    <t>San Pedretto  Alberita</t>
  </si>
  <si>
    <t>San Pedretto Centro</t>
  </si>
  <si>
    <t>San Pedretto Sud</t>
  </si>
  <si>
    <t>Coli</t>
  </si>
  <si>
    <t>Gragnano</t>
  </si>
  <si>
    <t>Fosse Imhoff</t>
  </si>
  <si>
    <t>Rifacimento tratto acquedotto in via Crevosi</t>
  </si>
  <si>
    <t>Completamento rete acquedottistico loc Arcello</t>
  </si>
  <si>
    <t>impianto di depurazione a fanghi attivi</t>
  </si>
  <si>
    <t>Gragnanino</t>
  </si>
  <si>
    <t>San Giorgio Piacentino</t>
  </si>
  <si>
    <t>Centovera</t>
  </si>
  <si>
    <t>Carmiano</t>
  </si>
  <si>
    <t>Vicobarone 3</t>
  </si>
  <si>
    <t>TABELLA 3 - AGGLOMERATI DI CONSISTENZA COMPRESA TRA 50 E 200 AE</t>
  </si>
  <si>
    <t>entro 2015</t>
  </si>
  <si>
    <t>Casa degli Orsi</t>
  </si>
  <si>
    <t>realizzazione impianto a biodischi</t>
  </si>
  <si>
    <t>San Rocco di Saliceto (denominato Saliceto - Chiusa)</t>
  </si>
  <si>
    <t>Ampliamento acquedotto in loc.Case Lasca e Versiano</t>
  </si>
  <si>
    <t xml:space="preserve">Completamento rete fognaria in località Montecanino </t>
  </si>
  <si>
    <t>Impianto di depurazione di niviano</t>
  </si>
  <si>
    <t>collegamento acquedottistico in località Pontetidone</t>
  </si>
  <si>
    <t>estendimento rete acquedotto alle strutture scolastiche comunali</t>
  </si>
  <si>
    <t>Manutenzione straordinaria vasche di presa, vasca di scarico e regimazione scarichi dei troppo pieno acquedotto di cerignale capoluogo</t>
  </si>
  <si>
    <t>Collegamento acquedotto in loc. Costiola Bruzzetti</t>
  </si>
  <si>
    <t>Collegamento acquedotto in località Vitalta</t>
  </si>
  <si>
    <t>Saliceto - Chiusa</t>
  </si>
  <si>
    <t>2 fosse tradiz.</t>
  </si>
  <si>
    <t>collettamento all'impianto di Saliceto e raddoppio dell'impianto di Saliceto</t>
  </si>
  <si>
    <t>Contradone di Sotto (di Saliceto)</t>
  </si>
  <si>
    <t>Saliceto Contradone Sotto</t>
  </si>
  <si>
    <t>fossa Imhoff</t>
  </si>
  <si>
    <t>collettamento all'impianto di saliceto</t>
  </si>
  <si>
    <t>Bacedasco</t>
  </si>
  <si>
    <t>Montagnano</t>
  </si>
  <si>
    <t>realizzazione impianto biologico a servizio di Montagnano e Chiavenna Rocchetta</t>
  </si>
  <si>
    <t>collettamento e sollevamento all'impianto di depurazione di Castell'Arquato</t>
  </si>
  <si>
    <t>Averaldi</t>
  </si>
  <si>
    <t>realizzazione impianto a biodischi con panelli solari</t>
  </si>
  <si>
    <t>Camminata</t>
  </si>
  <si>
    <t>Cortemaggiore</t>
  </si>
  <si>
    <t>Chiavenna Landi</t>
  </si>
  <si>
    <t xml:space="preserve">realizzazione impianto a biodischi </t>
  </si>
  <si>
    <t>non più necessario</t>
  </si>
  <si>
    <t>Farini</t>
  </si>
  <si>
    <t>Bruzzi Sopra e Sotto</t>
  </si>
  <si>
    <t>Bruzzi Sopra e Bruzzi Sotto</t>
  </si>
  <si>
    <t>realizzazione di impianto SBR monolinea</t>
  </si>
  <si>
    <t>Groppazzuolo</t>
  </si>
  <si>
    <t>Poggio di Groppallo, la Valle e Villa</t>
  </si>
  <si>
    <t>Villa</t>
  </si>
  <si>
    <t>Unghia Sotto</t>
  </si>
  <si>
    <t>Ferriere</t>
  </si>
  <si>
    <t>Selva</t>
  </si>
  <si>
    <t>Bolgheri</t>
  </si>
  <si>
    <t>Canadello</t>
  </si>
  <si>
    <t>Casaldonato</t>
  </si>
  <si>
    <t>Castello di Centenaro</t>
  </si>
  <si>
    <t>Colla di Brugneto</t>
  </si>
  <si>
    <t>Grondone di Sotto NORD</t>
  </si>
  <si>
    <t>Grondone Sopra</t>
  </si>
  <si>
    <t>Rocca</t>
  </si>
  <si>
    <t>San Gregorio e Cà dei Ratti</t>
  </si>
  <si>
    <t>Cà de Ratti - S. Gregorio</t>
  </si>
  <si>
    <t>Solaro</t>
  </si>
  <si>
    <t>Zona Artigianale di Monticelli d'Ongina</t>
  </si>
  <si>
    <t>Costruzione nuovo impianto di depurazione di Alseno e relativi collegamenti fognari - sistemazione aree esterne</t>
  </si>
  <si>
    <t>Progettazione potenziamento rete acquedottistica di Roveleto Landi</t>
  </si>
  <si>
    <t>potenzialità dell'acquedotto ai limiti della richiesta</t>
  </si>
  <si>
    <t>potenzialità dell'acquedotto insufficiente, in alcuni periodi, alla richiesta</t>
  </si>
  <si>
    <t>Depuratore Canneto - raddoppio potenzialità</t>
  </si>
  <si>
    <t>Nuovo pozzo Gragnano capoluogo -  collegamento alla rete</t>
  </si>
  <si>
    <t>Rifacimento tubazione acquedotto in Via San Bono, V.lo Zurlini e loc. Torrano</t>
  </si>
  <si>
    <t>fognatura roveleto landi - maggiori costi</t>
  </si>
  <si>
    <t>Collegamento di Santimento alla rete idrica di Calendasco (in sostituzione del  pozzo).</t>
  </si>
  <si>
    <t>Zona artigianale - Valmontana</t>
  </si>
  <si>
    <t>Zona artigianale - Via di Vittorio</t>
  </si>
  <si>
    <t>Morfasso</t>
  </si>
  <si>
    <t>Villa d'Arda</t>
  </si>
  <si>
    <t>Cornolo - Barbini</t>
  </si>
  <si>
    <t>Cornolo</t>
  </si>
  <si>
    <t>Case Manzini di Strà</t>
  </si>
  <si>
    <t>Ottone</t>
  </si>
  <si>
    <t>Garbano di Barchi</t>
  </si>
  <si>
    <t>Garbano</t>
  </si>
  <si>
    <t>Orezzoli 6</t>
  </si>
  <si>
    <t>Fossa Biologica</t>
  </si>
  <si>
    <t>Campi 3 - Costa</t>
  </si>
  <si>
    <t>Campi 4 - Botraia</t>
  </si>
  <si>
    <t>Fabbrica 2</t>
  </si>
  <si>
    <t>Frassi</t>
  </si>
  <si>
    <t>Grammizzola 2</t>
  </si>
  <si>
    <t>tutta località 75 AE</t>
  </si>
  <si>
    <t>Progettazione Potenziamento impianto di depurazione cap. e agglomerato Chiavenna Landi</t>
  </si>
  <si>
    <t>Grammizzola 3</t>
  </si>
  <si>
    <t>Grattarone di Orezzoli (ex Orezzoli 3)</t>
  </si>
  <si>
    <t>Orezzoli 3 - Grattarone</t>
  </si>
  <si>
    <t>tutta località 28 AE</t>
  </si>
  <si>
    <t>Losso</t>
  </si>
  <si>
    <t>Moglia</t>
  </si>
  <si>
    <t>Ottone Soprano 1 - Pallareto</t>
  </si>
  <si>
    <t>Ottone Soprano 2 - Semensi</t>
  </si>
  <si>
    <t>Tartago</t>
  </si>
  <si>
    <t>Traschio</t>
  </si>
  <si>
    <t>Valsigiara</t>
  </si>
  <si>
    <t>Costalta</t>
  </si>
  <si>
    <t>Lazzarello + Tana + Case Sognoni di Costalta</t>
  </si>
  <si>
    <t>Loc. Case Sognoni</t>
  </si>
  <si>
    <t>Bazzarri</t>
  </si>
  <si>
    <t>Case Bazzarri</t>
  </si>
  <si>
    <t>Busseto 2 SUD</t>
  </si>
  <si>
    <t>Casa Fracchioni</t>
  </si>
  <si>
    <t>Cognoli</t>
  </si>
  <si>
    <t>Corneto</t>
  </si>
  <si>
    <t>Marzonago</t>
  </si>
  <si>
    <t>Pecorara Vecchia</t>
  </si>
  <si>
    <t>Peschiera EST + Vallerenzo EST</t>
  </si>
  <si>
    <t>Peschiera</t>
  </si>
  <si>
    <t>Poggio Moresco</t>
  </si>
  <si>
    <t>Praticchia</t>
  </si>
  <si>
    <t>Sevizzano</t>
  </si>
  <si>
    <t>Rivergaro</t>
  </si>
  <si>
    <t>Rallio Sopra</t>
  </si>
  <si>
    <t>Fosse di decant.</t>
  </si>
  <si>
    <t>Rottofreno</t>
  </si>
  <si>
    <t>Centora</t>
  </si>
  <si>
    <t>impianto di depurazione sovracomunale di calendasco - 30000 AE</t>
  </si>
  <si>
    <t>Godi</t>
  </si>
  <si>
    <t>Vernasca</t>
  </si>
  <si>
    <t>Bravi di Vezzolacca</t>
  </si>
  <si>
    <t>Dadomo (Sette Sorelle)</t>
  </si>
  <si>
    <t>Fossa Settica</t>
  </si>
  <si>
    <t>Dignini</t>
  </si>
  <si>
    <t>La Rocca</t>
  </si>
  <si>
    <t>Mocomero rete 1</t>
  </si>
  <si>
    <t>Mocomero rete 2</t>
  </si>
  <si>
    <t>Osteria Nuova rete 1 (ex Bacedasco 1 8a)</t>
  </si>
  <si>
    <t>Osteria Nuova 1</t>
  </si>
  <si>
    <t>Paolini, Possessione, Simonini</t>
  </si>
  <si>
    <t>Paolini</t>
  </si>
  <si>
    <t>Silvani rete 1 (ex Borla 1)</t>
  </si>
  <si>
    <t>Taro</t>
  </si>
  <si>
    <t>Fossa settica</t>
  </si>
  <si>
    <t>Silvani rete 2 (ex Borla 1)</t>
  </si>
  <si>
    <t>Silvani rete 2 (ex Borla 2)</t>
  </si>
  <si>
    <t>Silvani rete 3 (ex Borla 1)</t>
  </si>
  <si>
    <t>Silvani rete 3 (ex Borla 3)</t>
  </si>
  <si>
    <t>Trinità</t>
  </si>
  <si>
    <t>Vernasca rete 1 - Mazzoni</t>
  </si>
  <si>
    <t>Vernasca rete 2 - Giastra</t>
  </si>
  <si>
    <t>Vernasca rete 3 - Molina</t>
  </si>
  <si>
    <t>Vernasca rete 4</t>
  </si>
  <si>
    <t>Progettazione fognatura località Castelvecchio</t>
  </si>
  <si>
    <t>impianto al limite della potenzialità</t>
  </si>
  <si>
    <t>Vernasca rete 6 - Monte Davide</t>
  </si>
  <si>
    <t>Monte Davide</t>
  </si>
  <si>
    <t>Villa Agù, Villa Prato, i Cucchi</t>
  </si>
  <si>
    <t>Villa Agù</t>
  </si>
  <si>
    <t>Seminò 1</t>
  </si>
  <si>
    <t>Vicomarino 4</t>
  </si>
  <si>
    <t>Case Magnani</t>
  </si>
  <si>
    <t>Fornello 1</t>
  </si>
  <si>
    <t>Vicobarone 1-via Campo Brek</t>
  </si>
  <si>
    <t>Vicobarone 1</t>
  </si>
  <si>
    <t>Stazione di Alseno</t>
  </si>
  <si>
    <t>Rocchetta</t>
  </si>
  <si>
    <t>Montalbo 1</t>
  </si>
  <si>
    <t>Montalbo 3</t>
  </si>
  <si>
    <t>Vicobarone 4</t>
  </si>
  <si>
    <t>Bardonezza</t>
  </si>
  <si>
    <t>collegamento ad impianto di Vicobarone 3</t>
  </si>
  <si>
    <t>Vicomarino 2</t>
  </si>
  <si>
    <t>Carona - Boriacco</t>
  </si>
  <si>
    <t>Ziano 1</t>
  </si>
  <si>
    <t>Ziano 2</t>
  </si>
  <si>
    <t>Ziano 5</t>
  </si>
  <si>
    <t>Ziano 6</t>
  </si>
  <si>
    <t>Osteria Nuova rete 2 (ex Bacedasco 2 8b)</t>
  </si>
  <si>
    <t>Osteria Nuova 2</t>
  </si>
  <si>
    <t>entro 2010</t>
  </si>
  <si>
    <t>Zona artigianale - Breda</t>
  </si>
  <si>
    <t>Zona artig. - Via del progresso</t>
  </si>
  <si>
    <t>TOTALE GRANDI OPERE</t>
  </si>
  <si>
    <t>Realizzazione nuovo tratto di acquedotto per la località Colomabarola - Le Piane - Sborzani - Lusago</t>
  </si>
  <si>
    <t>Collegamento della frazione Poggioli alla rete fognaria del Capoluogo e completamento rete acquedottistica.</t>
  </si>
  <si>
    <t>Interventi vari su rete fognaria</t>
  </si>
  <si>
    <t>problematiche di commistioni di acque meteoriche nelle reti fognarie</t>
  </si>
  <si>
    <t>Completamento rete acquedottistica in località Valconasso, da realizzarsi in concomitanza con l'allargamento della strada comunale</t>
  </si>
  <si>
    <t>rete acquedottistica di collegamento del nuovo potabilizzatore di S. Giuliano agli abitati di S. Giuliano, Castelvetro e Mezzano, e potenziamento delle reti terminali – in comune di Castelvetro Piacentino</t>
  </si>
  <si>
    <t>rete acquedottistica di collegamento del nuovo potabilizzatore di S. Giuliano - comune di Castelvetro Piacentino</t>
  </si>
  <si>
    <t>INTERVENTI URGENTI EMERSI</t>
  </si>
  <si>
    <t xml:space="preserve">Ampliamento impianto depurazione Cadeo Colombaia </t>
  </si>
  <si>
    <t>Sistemazione della fognatura mista in via dei Rivi</t>
  </si>
  <si>
    <t>Rifacimento acquedottistico Creta</t>
  </si>
  <si>
    <t>Acq-fogn su viA Bixio, Mozza, Portone e Zilli</t>
  </si>
  <si>
    <t>totale finanziamenti 2010-2011</t>
  </si>
  <si>
    <t>Ispessitore dinamico per la linea trattamento fanghi del depuratore di borgoforte</t>
  </si>
  <si>
    <t>INTERVENTI PER LA MONTAGNA</t>
  </si>
  <si>
    <t>interventi da finanziare con risorse liberate da finanziamenti asse 3 misura 321.</t>
  </si>
  <si>
    <t>Adeguamento impianto di depurazione dell'agglomerato Valconasso di Pontenure</t>
  </si>
  <si>
    <t>Depuratore di Calendasco</t>
  </si>
  <si>
    <t>Collettamento di Calendasco (agglomerati: calendasco - incrociata - cotrebbia nuova- castellazzo sotto - casenuove di bonina)</t>
  </si>
  <si>
    <t>Depuratore di Gragnano e Gragnanino e relativa fognatura</t>
  </si>
  <si>
    <t>adeguamento impianto di depurazione agglomerato Albarola</t>
  </si>
  <si>
    <t>adeguamento impianto di depurazione agglomerato muradolo</t>
  </si>
  <si>
    <t>Adeguamento dello scarico dell'agglomerato Pecorara</t>
  </si>
  <si>
    <t>Adeguamento dello scarico degli agglomerati Cicogni  nord centro e sud</t>
  </si>
  <si>
    <t>Adeguamento dell'impianto di depurazione dell'agglomerato Capoluogo OVEST- Rio Gazzola</t>
  </si>
  <si>
    <t>Collegamento fognario loc. Sant'Agata</t>
  </si>
  <si>
    <t>conclusione pratiche inerenti acq intercomunale</t>
  </si>
  <si>
    <t>Distributori acqua pubblica</t>
  </si>
  <si>
    <t>Rifacimento impianto di sollevamento Ricetto</t>
  </si>
  <si>
    <t>Pensile Roveleto: ristrutturazione edile</t>
  </si>
  <si>
    <t>Rifacimento tratti Via Rotta e via ex SS.10</t>
  </si>
  <si>
    <t>Opere di scarico nel rio carogna dello scolmatore di Fornace Rosa</t>
  </si>
  <si>
    <t>Estendimento fognatura in S.S. ex 410</t>
  </si>
  <si>
    <t>Progettazione sistema fognario e depurativo località Pigazzano, Scrivellano e Statto</t>
  </si>
  <si>
    <t>Progettazione sistema fognario e depurativo agglomerato Aglio</t>
  </si>
  <si>
    <t>assenza del servizio depurazione</t>
  </si>
  <si>
    <t>Progettazione della fognatura a Cadeo Sud</t>
  </si>
  <si>
    <t>Progettazione dell'adeguamento dello scarico agglomerato San Lorenzo</t>
  </si>
  <si>
    <t>Progettazione ampliamento dell'impianto di depurazione del capoluogo</t>
  </si>
  <si>
    <t>Progettazione completamento rete fognaria in loc. Pontè sotto</t>
  </si>
  <si>
    <t>Lavori di collegamento del nuovo potabilizzatore di San Giuliano agli abitati di San Giuliano, Castelvetro, Mezzano e potenziamento delle reti terminali in Comune di Castelvetro Piacentino - Variante alle opere.</t>
  </si>
  <si>
    <t>Rifacimento reti idriche e fognarie in Via Labriola, Via Cervi, Via Di Vittorio e Via P.Giovanni</t>
  </si>
  <si>
    <t>Ristrutturazione parte idraulica serbatoio pensile di Fiorenzuola.</t>
  </si>
  <si>
    <t>Potenziamento acquedotto in loc. Torrazzo di Momelliano.</t>
  </si>
  <si>
    <t>Realizzazione tratto di fognatura in Via Don Milani a Lugagnano.</t>
  </si>
  <si>
    <t>Realizzazione nuova fognatura in Via S.Caterina a servizio degli scarichi di Via Breda e rifacimento rete fognaria in Via Del Progresso e Via Di Vittorio.</t>
  </si>
  <si>
    <t>Rifacimento Potabilizzatore di S. Nazzaro.</t>
  </si>
  <si>
    <t>Revisione decantatore secondario</t>
  </si>
  <si>
    <t>Costruzione serbatoio Pradaglia.</t>
  </si>
  <si>
    <t>Rifacimento tubazione e prese in Via Caorsana</t>
  </si>
  <si>
    <t>Completamento fognatura in loc. Vincini</t>
  </si>
  <si>
    <t>Rete fognaria in loc. Vignola e Palazzola</t>
  </si>
  <si>
    <t>Rifacimento reti acquedottistiche e sistemazione serbatoi in varie frazioni</t>
  </si>
  <si>
    <t>Collegamento nuova vasca a Costa del Tenente e collegamento allacci su tubazione già posata.</t>
  </si>
  <si>
    <t>Collegamento acquedottistico e fognario in loc. Stallone</t>
  </si>
  <si>
    <t>Rifacimento tubazione acquedotto loc. Casa Morganti - San Giorgio - Gradenzo (L= 3300 m)</t>
  </si>
  <si>
    <t>Potenziamento Impianto di Depurazione Cortina</t>
  </si>
  <si>
    <r>
      <t>Completamento</t>
    </r>
    <r>
      <rPr>
        <sz val="9"/>
        <rFont val="Swis721 Lt BT"/>
        <family val="2"/>
      </rPr>
      <t xml:space="preserve"> collegamento reti est ed ovest di Alseno</t>
    </r>
  </si>
  <si>
    <r>
      <t>Estensione</t>
    </r>
    <r>
      <rPr>
        <sz val="9"/>
        <rFont val="Swis721 Lt BT"/>
        <family val="2"/>
      </rPr>
      <t xml:space="preserve"> rete acquedotto località Zilioli</t>
    </r>
  </si>
  <si>
    <r>
      <t xml:space="preserve">Sostituzione tubo collegamento Gusano - Monterosso ml. 1200 per </t>
    </r>
    <r>
      <rPr>
        <b/>
        <sz val="9"/>
        <rFont val="Swis721 Lt BT"/>
        <family val="2"/>
      </rPr>
      <t>collegamento</t>
    </r>
    <r>
      <rPr>
        <sz val="9"/>
        <rFont val="Swis721 Lt BT"/>
        <family val="2"/>
      </rPr>
      <t xml:space="preserve"> alla dorsale Val d'Arda.</t>
    </r>
  </si>
  <si>
    <r>
      <t>Ampliamento</t>
    </r>
    <r>
      <rPr>
        <sz val="9"/>
        <rFont val="Swis721 Lt BT"/>
        <family val="2"/>
      </rPr>
      <t xml:space="preserve"> acquedotto in loc. Pianella e Molino Rondanino</t>
    </r>
  </si>
  <si>
    <t>TIPOLOGIA INTERVENTI</t>
  </si>
  <si>
    <t>ANNO 2008</t>
  </si>
  <si>
    <t>ANNO 2009</t>
  </si>
  <si>
    <t>ANNO 2010</t>
  </si>
  <si>
    <t>ANNO 2011</t>
  </si>
  <si>
    <t>ANNI 2012-2023</t>
  </si>
  <si>
    <t>Ulteriori interventi di adeguamento depurazione</t>
  </si>
  <si>
    <t>TOTALI</t>
  </si>
  <si>
    <t>di cui finanziate 2007</t>
  </si>
  <si>
    <t>Completamento ed adeguamento Rete fognaria località San Marco. 2° Stralcio</t>
  </si>
  <si>
    <t>Ampliamento rete acquedotto in corso Europa</t>
  </si>
  <si>
    <t>Completamento fognatura nelle loclalità Pigazzano, Scrivellano e Statto</t>
  </si>
  <si>
    <t xml:space="preserve">Rifacimento di un tratto di acquedotto sulla strada provinciale per Mottaziana </t>
  </si>
  <si>
    <t>Caminata-Nibbiano</t>
  </si>
  <si>
    <t>TOTALI OPERE</t>
  </si>
  <si>
    <t>BOBBIO</t>
  </si>
  <si>
    <t>RIVERGARO</t>
  </si>
  <si>
    <t>ALSENO</t>
  </si>
  <si>
    <t>VIGOLZONE</t>
  </si>
  <si>
    <t>VERNASCA</t>
  </si>
  <si>
    <t>CASTEL SAN GIOVANNI</t>
  </si>
  <si>
    <t>CAORSO</t>
  </si>
  <si>
    <t>COLI</t>
  </si>
  <si>
    <t>CORTEMAGGIORE</t>
  </si>
  <si>
    <t>TOTALI 
2008-2011</t>
  </si>
  <si>
    <t>Totale</t>
  </si>
  <si>
    <t>Progettazione potenziamento e razionalizzazione rete Rocca d'Olgisio e rpimo stralcio Rete loc Gabbiano Poggiolo</t>
  </si>
  <si>
    <t>TITOLO INTERVENTO</t>
  </si>
  <si>
    <t>CRITICITA'</t>
  </si>
  <si>
    <t>Piccoli interventi di sviluppo  ed estendimenti su reti ed impianti</t>
  </si>
  <si>
    <t xml:space="preserve"> Acquedotto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</si>
</sst>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_ ;\-#,##0\ "/>
    <numFmt numFmtId="172" formatCode="_-&quot;€&quot;\ * #,##0_-;\-&quot;€&quot;\ * #,##0_-;_-&quot;€&quot;\ * &quot;-&quot;??_-;_-@_-"/>
    <numFmt numFmtId="173" formatCode="_-&quot;€&quot;\ * #,##0.0_-;\-&quot;€&quot;\ * #,##0.0_-;_-&quot;€&quot;\ * &quot;-&quot;??_-;_-@_-"/>
    <numFmt numFmtId="174" formatCode="#,##0.00_ ;\-#,##0.00\ "/>
    <numFmt numFmtId="175" formatCode="_-* #,##0.0_-;\-* #,##0.0_-;_-* &quot;-&quot;_-;_-@_-"/>
    <numFmt numFmtId="176" formatCode="_-* #,##0.00_-;\-* #,##0.00_-;_-* &quot;-&quot;_-;_-@_-"/>
    <numFmt numFmtId="177" formatCode="_-* #,##0.0_-;\-* #,##0.0_-;_-* &quot;-&quot;?_-;_-@_-"/>
    <numFmt numFmtId="178" formatCode="_-* #,##0.000_-;\-* #,##0.000_-;_-* &quot;-&quot;??_-;_-@_-"/>
    <numFmt numFmtId="179" formatCode="_-* #,##0.0000_-;\-* #,##0.0000_-;_-* &quot;-&quot;??_-;_-@_-"/>
    <numFmt numFmtId="180" formatCode="#,##0.0_ ;[Red]\-#,##0.0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,##0\ [$€-1];[Red]\-#,##0\ [$€-1]"/>
    <numFmt numFmtId="186" formatCode="0.0"/>
    <numFmt numFmtId="187" formatCode="0.0%"/>
    <numFmt numFmtId="188" formatCode="#,##0_ ;[Red]\-#,##0\ 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L.&quot;\ #,##0;\-&quot;L.&quot;\ #,##0"/>
    <numFmt numFmtId="196" formatCode="&quot;L.&quot;\ #,##0;[Red]\-&quot;L.&quot;\ #,##0"/>
    <numFmt numFmtId="197" formatCode="&quot;L.&quot;\ #,##0.00;\-&quot;L.&quot;\ #,##0.00"/>
    <numFmt numFmtId="198" formatCode="&quot;L.&quot;\ #,##0.00;[Red]\-&quot;L.&quot;\ #,##0.00"/>
    <numFmt numFmtId="199" formatCode="_-&quot;L.&quot;\ * #,##0_-;\-&quot;L.&quot;\ * #,##0_-;_-&quot;L.&quot;\ * &quot;-&quot;_-;_-@_-"/>
    <numFmt numFmtId="200" formatCode="_-&quot;L.&quot;\ * #,##0.00_-;\-&quot;L.&quot;\ * #,##0.00_-;_-&quot;L.&quot;\ * &quot;-&quot;??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&quot;IR£&quot;#,##0;\-&quot;IR£&quot;#,##0"/>
    <numFmt numFmtId="206" formatCode="&quot;IR£&quot;#,##0;[Red]\-&quot;IR£&quot;#,##0"/>
    <numFmt numFmtId="207" formatCode="&quot;IR£&quot;#,##0.00;\-&quot;IR£&quot;#,##0.00"/>
    <numFmt numFmtId="208" formatCode="&quot;IR£&quot;#,##0.00;[Red]\-&quot;IR£&quot;#,##0.00"/>
    <numFmt numFmtId="209" formatCode="_-&quot;IR£&quot;* #,##0_-;\-&quot;IR£&quot;* #,##0_-;_-&quot;IR£&quot;* &quot;-&quot;_-;_-@_-"/>
    <numFmt numFmtId="210" formatCode="_-&quot;IR£&quot;* #,##0.00_-;\-&quot;IR£&quot;* #,##0.00_-;_-&quot;IR£&quot;* &quot;-&quot;??_-;_-@_-"/>
    <numFmt numFmtId="211" formatCode="_-[$€]\ * #,##0.00_-;\-[$€]\ * #,##0.00_-;_-[$€]\ * &quot;-&quot;??_-;_-@_-"/>
    <numFmt numFmtId="212" formatCode="#,##0.00_ ;[Red]\-#,##0.00\ "/>
    <numFmt numFmtId="213" formatCode="0.00_ ;[Red]\-0.00\ "/>
    <numFmt numFmtId="214" formatCode="0.0_ ;[Red]\-0.0\ "/>
    <numFmt numFmtId="215" formatCode="0_ ;[Red]\-0\ "/>
    <numFmt numFmtId="216" formatCode="0.00_ ;\-0.00\ "/>
  </numFmts>
  <fonts count="44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b/>
      <sz val="10"/>
      <name val="Swis721 Lt BT"/>
      <family val="2"/>
    </font>
    <font>
      <sz val="10"/>
      <name val="Swis721 Lt BT"/>
      <family val="2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0"/>
      <color indexed="8"/>
      <name val="Arial"/>
      <family val="0"/>
    </font>
    <font>
      <b/>
      <sz val="14"/>
      <name val="Swis721 Lt BT"/>
      <family val="2"/>
    </font>
    <font>
      <sz val="8"/>
      <name val="Swis721 Lt BT"/>
      <family val="2"/>
    </font>
    <font>
      <b/>
      <sz val="8"/>
      <name val="Swis721 Lt BT"/>
      <family val="2"/>
    </font>
    <font>
      <b/>
      <sz val="8"/>
      <name val="Tahoma"/>
      <family val="0"/>
    </font>
    <font>
      <sz val="8"/>
      <name val="Tahoma"/>
      <family val="0"/>
    </font>
    <font>
      <i/>
      <sz val="10"/>
      <name val="Swis721 Lt BT"/>
      <family val="2"/>
    </font>
    <font>
      <b/>
      <sz val="9"/>
      <name val="Swis721 Lt BT"/>
      <family val="2"/>
    </font>
    <font>
      <sz val="9"/>
      <name val="Swis721 Lt BT"/>
      <family val="2"/>
    </font>
    <font>
      <sz val="9"/>
      <name val="Arial"/>
      <family val="0"/>
    </font>
    <font>
      <sz val="9"/>
      <color indexed="8"/>
      <name val="Swis721 Lt BT"/>
      <family val="2"/>
    </font>
    <font>
      <b/>
      <i/>
      <sz val="16"/>
      <name val="Swis721 Lt BT"/>
      <family val="2"/>
    </font>
    <font>
      <sz val="10"/>
      <color indexed="8"/>
      <name val="Swis721 Lt BT"/>
      <family val="2"/>
    </font>
    <font>
      <b/>
      <sz val="10"/>
      <color indexed="8"/>
      <name val="Swis721 Lt BT"/>
      <family val="2"/>
    </font>
    <font>
      <b/>
      <i/>
      <sz val="12"/>
      <name val="Swis721 Lt BT"/>
      <family val="2"/>
    </font>
    <font>
      <b/>
      <sz val="16"/>
      <name val="Swis721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Swis721 Lt BT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double">
        <color indexed="8"/>
      </right>
      <top style="double">
        <color indexed="8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medium"/>
      <right style="double"/>
      <top style="medium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0" borderId="2" applyNumberFormat="0" applyFill="0" applyAlignment="0" applyProtection="0"/>
    <xf numFmtId="0" fontId="29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44" fontId="0" fillId="0" borderId="0" applyFont="0" applyFill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32" fillId="16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72" fontId="1" fillId="0" borderId="10" xfId="44" applyNumberFormat="1" applyFont="1" applyBorder="1" applyAlignment="1">
      <alignment vertical="center"/>
    </xf>
    <xf numFmtId="172" fontId="1" fillId="24" borderId="10" xfId="44" applyNumberFormat="1" applyFont="1" applyFill="1" applyBorder="1" applyAlignment="1">
      <alignment/>
    </xf>
    <xf numFmtId="0" fontId="3" fillId="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166" fontId="5" fillId="0" borderId="0" xfId="46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66" fontId="11" fillId="0" borderId="10" xfId="46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0" xfId="0" applyFont="1" applyAlignment="1">
      <alignment wrapText="1"/>
    </xf>
    <xf numFmtId="0" fontId="11" fillId="0" borderId="12" xfId="0" applyFont="1" applyFill="1" applyBorder="1" applyAlignment="1">
      <alignment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166" fontId="11" fillId="0" borderId="10" xfId="46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6" fillId="15" borderId="16" xfId="0" applyFont="1" applyFill="1" applyBorder="1" applyAlignment="1">
      <alignment/>
    </xf>
    <xf numFmtId="0" fontId="3" fillId="0" borderId="17" xfId="0" applyFont="1" applyBorder="1" applyAlignment="1">
      <alignment vertical="center" wrapText="1"/>
    </xf>
    <xf numFmtId="172" fontId="1" fillId="0" borderId="18" xfId="44" applyNumberFormat="1" applyFont="1" applyBorder="1" applyAlignment="1">
      <alignment vertical="center"/>
    </xf>
    <xf numFmtId="41" fontId="1" fillId="7" borderId="17" xfId="47" applyFont="1" applyFill="1" applyBorder="1" applyAlignment="1">
      <alignment wrapText="1"/>
    </xf>
    <xf numFmtId="172" fontId="1" fillId="7" borderId="18" xfId="44" applyNumberFormat="1" applyFont="1" applyFill="1" applyBorder="1" applyAlignment="1">
      <alignment vertical="center"/>
    </xf>
    <xf numFmtId="0" fontId="0" fillId="7" borderId="10" xfId="0" applyFill="1" applyBorder="1" applyAlignment="1">
      <alignment/>
    </xf>
    <xf numFmtId="41" fontId="1" fillId="7" borderId="17" xfId="47" applyFont="1" applyFill="1" applyBorder="1" applyAlignment="1">
      <alignment horizontal="left" wrapText="1"/>
    </xf>
    <xf numFmtId="41" fontId="3" fillId="15" borderId="17" xfId="47" applyFont="1" applyFill="1" applyBorder="1" applyAlignment="1">
      <alignment horizontal="left" vertical="center" wrapText="1"/>
    </xf>
    <xf numFmtId="172" fontId="3" fillId="15" borderId="18" xfId="44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1" fillId="7" borderId="17" xfId="0" applyNumberFormat="1" applyFont="1" applyFill="1" applyBorder="1" applyAlignment="1">
      <alignment wrapText="1"/>
    </xf>
    <xf numFmtId="172" fontId="6" fillId="1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72" fontId="1" fillId="0" borderId="19" xfId="44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1" fillId="24" borderId="17" xfId="0" applyNumberFormat="1" applyFont="1" applyFill="1" applyBorder="1" applyAlignment="1">
      <alignment wrapText="1"/>
    </xf>
    <xf numFmtId="172" fontId="1" fillId="24" borderId="18" xfId="44" applyNumberFormat="1" applyFont="1" applyFill="1" applyBorder="1" applyAlignment="1">
      <alignment vertical="center"/>
    </xf>
    <xf numFmtId="0" fontId="0" fillId="24" borderId="10" xfId="0" applyFill="1" applyBorder="1" applyAlignment="1">
      <alignment/>
    </xf>
    <xf numFmtId="172" fontId="1" fillId="24" borderId="18" xfId="44" applyNumberFormat="1" applyFont="1" applyFill="1" applyBorder="1" applyAlignment="1">
      <alignment/>
    </xf>
    <xf numFmtId="49" fontId="3" fillId="25" borderId="20" xfId="0" applyNumberFormat="1" applyFont="1" applyFill="1" applyBorder="1" applyAlignment="1">
      <alignment vertical="center" wrapText="1"/>
    </xf>
    <xf numFmtId="172" fontId="6" fillId="25" borderId="21" xfId="0" applyNumberFormat="1" applyFont="1" applyFill="1" applyBorder="1" applyAlignment="1">
      <alignment vertical="center"/>
    </xf>
    <xf numFmtId="172" fontId="6" fillId="25" borderId="22" xfId="0" applyNumberFormat="1" applyFont="1" applyFill="1" applyBorder="1" applyAlignment="1">
      <alignment vertical="center"/>
    </xf>
    <xf numFmtId="49" fontId="3" fillId="26" borderId="23" xfId="0" applyNumberFormat="1" applyFont="1" applyFill="1" applyBorder="1" applyAlignment="1">
      <alignment vertical="center" wrapText="1"/>
    </xf>
    <xf numFmtId="172" fontId="6" fillId="26" borderId="24" xfId="0" applyNumberFormat="1" applyFont="1" applyFill="1" applyBorder="1" applyAlignment="1">
      <alignment vertical="center"/>
    </xf>
    <xf numFmtId="172" fontId="6" fillId="26" borderId="2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22" borderId="10" xfId="0" applyFont="1" applyFill="1" applyBorder="1" applyAlignment="1">
      <alignment vertical="top" wrapText="1"/>
    </xf>
    <xf numFmtId="0" fontId="5" fillId="0" borderId="15" xfId="0" applyFont="1" applyFill="1" applyBorder="1" applyAlignment="1">
      <alignment/>
    </xf>
    <xf numFmtId="0" fontId="11" fillId="0" borderId="0" xfId="0" applyFont="1" applyFill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6" fontId="4" fillId="0" borderId="0" xfId="46" applyNumberFormat="1" applyFont="1" applyFill="1" applyBorder="1" applyAlignment="1">
      <alignment vertical="center"/>
    </xf>
    <xf numFmtId="166" fontId="4" fillId="24" borderId="0" xfId="46" applyNumberFormat="1" applyFont="1" applyFill="1" applyBorder="1" applyAlignment="1">
      <alignment vertical="center"/>
    </xf>
    <xf numFmtId="166" fontId="4" fillId="0" borderId="0" xfId="46" applyNumberFormat="1" applyFont="1" applyFill="1" applyAlignment="1">
      <alignment vertical="center"/>
    </xf>
    <xf numFmtId="166" fontId="5" fillId="0" borderId="10" xfId="46" applyNumberFormat="1" applyFont="1" applyFill="1" applyBorder="1" applyAlignment="1">
      <alignment vertical="center"/>
    </xf>
    <xf numFmtId="166" fontId="5" fillId="0" borderId="10" xfId="46" applyNumberFormat="1" applyFont="1" applyFill="1" applyBorder="1" applyAlignment="1">
      <alignment horizontal="center" vertical="center"/>
    </xf>
    <xf numFmtId="166" fontId="5" fillId="24" borderId="10" xfId="46" applyNumberFormat="1" applyFont="1" applyFill="1" applyBorder="1" applyAlignment="1">
      <alignment vertical="center"/>
    </xf>
    <xf numFmtId="166" fontId="15" fillId="24" borderId="10" xfId="46" applyNumberFormat="1" applyFont="1" applyFill="1" applyBorder="1" applyAlignment="1">
      <alignment vertical="center"/>
    </xf>
    <xf numFmtId="166" fontId="15" fillId="24" borderId="10" xfId="46" applyNumberFormat="1" applyFont="1" applyFill="1" applyBorder="1" applyAlignment="1">
      <alignment horizontal="center" vertical="center"/>
    </xf>
    <xf numFmtId="166" fontId="15" fillId="24" borderId="10" xfId="46" applyNumberFormat="1" applyFont="1" applyFill="1" applyBorder="1" applyAlignment="1">
      <alignment vertical="center" wrapText="1"/>
    </xf>
    <xf numFmtId="166" fontId="5" fillId="0" borderId="10" xfId="46" applyNumberFormat="1" applyFont="1" applyFill="1" applyBorder="1" applyAlignment="1">
      <alignment vertical="center" wrapText="1"/>
    </xf>
    <xf numFmtId="0" fontId="16" fillId="26" borderId="2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18" fillId="22" borderId="1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22" borderId="10" xfId="0" applyFont="1" applyFill="1" applyBorder="1" applyAlignment="1">
      <alignment vertical="top" wrapText="1"/>
    </xf>
    <xf numFmtId="4" fontId="19" fillId="0" borderId="10" xfId="49" applyNumberFormat="1" applyFont="1" applyFill="1" applyBorder="1" applyAlignment="1">
      <alignment horizontal="left" vertical="center" wrapText="1"/>
      <protection/>
    </xf>
    <xf numFmtId="0" fontId="17" fillId="22" borderId="10" xfId="0" applyFont="1" applyFill="1" applyBorder="1" applyAlignment="1">
      <alignment wrapText="1"/>
    </xf>
    <xf numFmtId="0" fontId="18" fillId="22" borderId="10" xfId="0" applyFont="1" applyFill="1" applyBorder="1" applyAlignment="1">
      <alignment horizontal="justify" wrapText="1"/>
    </xf>
    <xf numFmtId="4" fontId="18" fillId="22" borderId="10" xfId="49" applyNumberFormat="1" applyFont="1" applyFill="1" applyBorder="1" applyAlignment="1">
      <alignment horizontal="left" vertical="center" wrapText="1"/>
      <protection/>
    </xf>
    <xf numFmtId="4" fontId="18" fillId="22" borderId="10" xfId="49" applyNumberFormat="1" applyFont="1" applyFill="1" applyBorder="1" applyAlignment="1">
      <alignment horizontal="left" vertical="top" wrapText="1"/>
      <protection/>
    </xf>
    <xf numFmtId="0" fontId="17" fillId="0" borderId="0" xfId="0" applyFont="1" applyFill="1" applyAlignment="1">
      <alignment wrapText="1"/>
    </xf>
    <xf numFmtId="166" fontId="5" fillId="0" borderId="0" xfId="46" applyNumberFormat="1" applyFont="1" applyAlignment="1">
      <alignment vertical="center"/>
    </xf>
    <xf numFmtId="166" fontId="5" fillId="24" borderId="0" xfId="46" applyNumberFormat="1" applyFont="1" applyFill="1" applyAlignment="1">
      <alignment vertical="center"/>
    </xf>
    <xf numFmtId="166" fontId="5" fillId="0" borderId="10" xfId="46" applyNumberFormat="1" applyFont="1" applyBorder="1" applyAlignment="1">
      <alignment vertical="center"/>
    </xf>
    <xf numFmtId="166" fontId="5" fillId="0" borderId="10" xfId="46" applyNumberFormat="1" applyFont="1" applyBorder="1" applyAlignment="1">
      <alignment vertical="center" wrapText="1"/>
    </xf>
    <xf numFmtId="166" fontId="5" fillId="0" borderId="10" xfId="46" applyNumberFormat="1" applyFont="1" applyFill="1" applyBorder="1" applyAlignment="1">
      <alignment horizontal="right" vertical="center" wrapText="1"/>
    </xf>
    <xf numFmtId="166" fontId="5" fillId="0" borderId="0" xfId="46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vertical="center" wrapText="1"/>
    </xf>
    <xf numFmtId="0" fontId="0" fillId="22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19" fillId="0" borderId="10" xfId="49" applyFont="1" applyFill="1" applyBorder="1" applyAlignment="1">
      <alignment wrapText="1"/>
      <protection/>
    </xf>
    <xf numFmtId="0" fontId="18" fillId="22" borderId="10" xfId="0" applyFont="1" applyFill="1" applyBorder="1" applyAlignment="1">
      <alignment horizontal="left" wrapText="1"/>
    </xf>
    <xf numFmtId="49" fontId="18" fillId="22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166" fontId="5" fillId="24" borderId="10" xfId="46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" fontId="18" fillId="0" borderId="10" xfId="49" applyNumberFormat="1" applyFont="1" applyFill="1" applyBorder="1" applyAlignment="1">
      <alignment horizontal="left" vertical="center" wrapText="1"/>
      <protection/>
    </xf>
    <xf numFmtId="3" fontId="5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vertical="center" wrapText="1"/>
    </xf>
    <xf numFmtId="166" fontId="5" fillId="15" borderId="10" xfId="46" applyNumberFormat="1" applyFont="1" applyFill="1" applyBorder="1" applyAlignment="1">
      <alignment vertical="center"/>
    </xf>
    <xf numFmtId="166" fontId="15" fillId="19" borderId="10" xfId="46" applyNumberFormat="1" applyFont="1" applyFill="1" applyBorder="1" applyAlignment="1">
      <alignment vertical="center" wrapText="1"/>
    </xf>
    <xf numFmtId="166" fontId="5" fillId="19" borderId="10" xfId="46" applyNumberFormat="1" applyFont="1" applyFill="1" applyBorder="1" applyAlignment="1">
      <alignment vertical="center"/>
    </xf>
    <xf numFmtId="166" fontId="5" fillId="19" borderId="10" xfId="46" applyNumberFormat="1" applyFont="1" applyFill="1" applyBorder="1" applyAlignment="1">
      <alignment horizontal="center" vertical="center"/>
    </xf>
    <xf numFmtId="166" fontId="11" fillId="19" borderId="10" xfId="46" applyNumberFormat="1" applyFont="1" applyFill="1" applyBorder="1" applyAlignment="1">
      <alignment horizontal="center" vertical="center"/>
    </xf>
    <xf numFmtId="166" fontId="5" fillId="10" borderId="10" xfId="46" applyNumberFormat="1" applyFont="1" applyFill="1" applyBorder="1" applyAlignment="1">
      <alignment vertical="center"/>
    </xf>
    <xf numFmtId="166" fontId="5" fillId="10" borderId="10" xfId="46" applyNumberFormat="1" applyFont="1" applyFill="1" applyBorder="1" applyAlignment="1">
      <alignment horizontal="center" vertical="center"/>
    </xf>
    <xf numFmtId="166" fontId="5" fillId="10" borderId="10" xfId="46" applyNumberFormat="1" applyFont="1" applyFill="1" applyBorder="1" applyAlignment="1">
      <alignment vertical="center" wrapText="1"/>
    </xf>
    <xf numFmtId="166" fontId="5" fillId="19" borderId="0" xfId="46" applyNumberFormat="1" applyFont="1" applyFill="1" applyAlignment="1">
      <alignment vertical="center"/>
    </xf>
    <xf numFmtId="166" fontId="4" fillId="0" borderId="14" xfId="46" applyNumberFormat="1" applyFont="1" applyFill="1" applyBorder="1" applyAlignment="1">
      <alignment vertical="center"/>
    </xf>
    <xf numFmtId="166" fontId="4" fillId="10" borderId="29" xfId="46" applyNumberFormat="1" applyFont="1" applyFill="1" applyBorder="1" applyAlignment="1">
      <alignment vertical="center"/>
    </xf>
    <xf numFmtId="166" fontId="4" fillId="19" borderId="29" xfId="46" applyNumberFormat="1" applyFont="1" applyFill="1" applyBorder="1" applyAlignment="1">
      <alignment vertical="center"/>
    </xf>
    <xf numFmtId="166" fontId="5" fillId="0" borderId="12" xfId="46" applyNumberFormat="1" applyFont="1" applyFill="1" applyBorder="1" applyAlignment="1">
      <alignment vertical="center"/>
    </xf>
    <xf numFmtId="166" fontId="4" fillId="0" borderId="30" xfId="46" applyNumberFormat="1" applyFont="1" applyFill="1" applyBorder="1" applyAlignment="1">
      <alignment vertical="center"/>
    </xf>
    <xf numFmtId="166" fontId="5" fillId="0" borderId="30" xfId="46" applyNumberFormat="1" applyFont="1" applyFill="1" applyBorder="1" applyAlignment="1">
      <alignment vertical="center"/>
    </xf>
    <xf numFmtId="166" fontId="4" fillId="0" borderId="29" xfId="46" applyNumberFormat="1" applyFont="1" applyFill="1" applyBorder="1" applyAlignment="1">
      <alignment vertical="center"/>
    </xf>
    <xf numFmtId="166" fontId="4" fillId="10" borderId="0" xfId="46" applyNumberFormat="1" applyFont="1" applyFill="1" applyBorder="1" applyAlignment="1">
      <alignment vertical="center"/>
    </xf>
    <xf numFmtId="166" fontId="4" fillId="19" borderId="0" xfId="46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/>
    </xf>
    <xf numFmtId="4" fontId="18" fillId="0" borderId="10" xfId="49" applyNumberFormat="1" applyFont="1" applyFill="1" applyBorder="1" applyAlignment="1">
      <alignment horizontal="left" vertical="top" wrapText="1"/>
      <protection/>
    </xf>
    <xf numFmtId="3" fontId="2" fillId="0" borderId="10" xfId="0" applyNumberFormat="1" applyFont="1" applyFill="1" applyBorder="1" applyAlignment="1">
      <alignment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166" fontId="5" fillId="15" borderId="10" xfId="46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6" fontId="5" fillId="11" borderId="10" xfId="46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 wrapText="1"/>
    </xf>
    <xf numFmtId="166" fontId="0" fillId="0" borderId="0" xfId="0" applyNumberFormat="1" applyAlignment="1">
      <alignment vertical="center"/>
    </xf>
    <xf numFmtId="0" fontId="4" fillId="26" borderId="33" xfId="0" applyFont="1" applyFill="1" applyBorder="1" applyAlignment="1">
      <alignment horizontal="center" vertical="center" wrapText="1"/>
    </xf>
    <xf numFmtId="0" fontId="4" fillId="26" borderId="34" xfId="0" applyFont="1" applyFill="1" applyBorder="1" applyAlignment="1">
      <alignment horizontal="center" vertical="center" textRotation="90" wrapText="1"/>
    </xf>
    <xf numFmtId="166" fontId="4" fillId="26" borderId="34" xfId="46" applyNumberFormat="1" applyFont="1" applyFill="1" applyBorder="1" applyAlignment="1">
      <alignment horizontal="center" vertical="center" wrapText="1"/>
    </xf>
    <xf numFmtId="166" fontId="4" fillId="24" borderId="34" xfId="46" applyNumberFormat="1" applyFont="1" applyFill="1" applyBorder="1" applyAlignment="1">
      <alignment horizontal="center" vertical="center" wrapText="1"/>
    </xf>
    <xf numFmtId="166" fontId="4" fillId="4" borderId="34" xfId="46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166" fontId="4" fillId="0" borderId="35" xfId="46" applyNumberFormat="1" applyFont="1" applyFill="1" applyBorder="1" applyAlignment="1">
      <alignment vertical="center"/>
    </xf>
    <xf numFmtId="166" fontId="4" fillId="24" borderId="35" xfId="46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41" fontId="11" fillId="0" borderId="10" xfId="0" applyNumberFormat="1" applyFont="1" applyFill="1" applyBorder="1" applyAlignment="1">
      <alignment vertical="center" wrapText="1"/>
    </xf>
    <xf numFmtId="41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textRotation="90" wrapText="1"/>
    </xf>
    <xf numFmtId="166" fontId="4" fillId="4" borderId="29" xfId="46" applyNumberFormat="1" applyFont="1" applyFill="1" applyBorder="1" applyAlignment="1">
      <alignment horizontal="center" vertical="center" wrapText="1"/>
    </xf>
    <xf numFmtId="0" fontId="17" fillId="27" borderId="10" xfId="0" applyFont="1" applyFill="1" applyBorder="1" applyAlignment="1">
      <alignment vertical="center" wrapText="1"/>
    </xf>
    <xf numFmtId="41" fontId="1" fillId="27" borderId="10" xfId="0" applyNumberFormat="1" applyFont="1" applyFill="1" applyBorder="1" applyAlignment="1">
      <alignment vertical="center" wrapText="1"/>
    </xf>
    <xf numFmtId="0" fontId="1" fillId="27" borderId="0" xfId="0" applyFont="1" applyFill="1" applyBorder="1" applyAlignment="1">
      <alignment vertical="center" wrapText="1"/>
    </xf>
    <xf numFmtId="0" fontId="12" fillId="27" borderId="10" xfId="0" applyFont="1" applyFill="1" applyBorder="1" applyAlignment="1">
      <alignment horizontal="center" vertical="center"/>
    </xf>
    <xf numFmtId="0" fontId="11" fillId="27" borderId="10" xfId="0" applyFont="1" applyFill="1" applyBorder="1" applyAlignment="1">
      <alignment horizontal="center" vertical="center"/>
    </xf>
    <xf numFmtId="166" fontId="5" fillId="27" borderId="10" xfId="46" applyNumberFormat="1" applyFont="1" applyFill="1" applyBorder="1" applyAlignment="1">
      <alignment vertical="center"/>
    </xf>
    <xf numFmtId="166" fontId="15" fillId="27" borderId="10" xfId="46" applyNumberFormat="1" applyFont="1" applyFill="1" applyBorder="1" applyAlignment="1">
      <alignment horizontal="center" vertical="center"/>
    </xf>
    <xf numFmtId="166" fontId="5" fillId="27" borderId="10" xfId="46" applyNumberFormat="1" applyFont="1" applyFill="1" applyBorder="1" applyAlignment="1">
      <alignment horizontal="center" vertical="center"/>
    </xf>
    <xf numFmtId="166" fontId="5" fillId="27" borderId="0" xfId="46" applyNumberFormat="1" applyFont="1" applyFill="1" applyAlignment="1">
      <alignment vertical="center"/>
    </xf>
    <xf numFmtId="0" fontId="5" fillId="27" borderId="0" xfId="0" applyFont="1" applyFill="1" applyAlignment="1">
      <alignment vertical="center" wrapText="1"/>
    </xf>
    <xf numFmtId="0" fontId="5" fillId="27" borderId="0" xfId="0" applyFont="1" applyFill="1" applyAlignment="1">
      <alignment vertical="center"/>
    </xf>
    <xf numFmtId="0" fontId="1" fillId="27" borderId="37" xfId="0" applyFont="1" applyFill="1" applyBorder="1" applyAlignment="1">
      <alignment vertical="center" wrapText="1"/>
    </xf>
    <xf numFmtId="166" fontId="3" fillId="27" borderId="10" xfId="0" applyNumberFormat="1" applyFont="1" applyFill="1" applyBorder="1" applyAlignment="1">
      <alignment vertical="center" wrapText="1"/>
    </xf>
    <xf numFmtId="166" fontId="1" fillId="27" borderId="10" xfId="0" applyNumberFormat="1" applyFont="1" applyFill="1" applyBorder="1" applyAlignment="1">
      <alignment vertical="center" wrapText="1"/>
    </xf>
    <xf numFmtId="166" fontId="3" fillId="27" borderId="38" xfId="46" applyNumberFormat="1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center" vertical="center" wrapText="1"/>
    </xf>
    <xf numFmtId="166" fontId="15" fillId="27" borderId="10" xfId="46" applyNumberFormat="1" applyFont="1" applyFill="1" applyBorder="1" applyAlignment="1">
      <alignment vertical="center" wrapText="1"/>
    </xf>
    <xf numFmtId="166" fontId="5" fillId="27" borderId="10" xfId="46" applyNumberFormat="1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46" applyNumberFormat="1" applyFont="1" applyAlignment="1">
      <alignment/>
    </xf>
    <xf numFmtId="0" fontId="21" fillId="24" borderId="39" xfId="49" applyFont="1" applyFill="1" applyBorder="1" applyAlignment="1">
      <alignment horizontal="center" vertical="top" wrapText="1"/>
      <protection/>
    </xf>
    <xf numFmtId="0" fontId="21" fillId="24" borderId="40" xfId="49" applyFont="1" applyFill="1" applyBorder="1" applyAlignment="1">
      <alignment horizontal="center" vertical="top" wrapText="1"/>
      <protection/>
    </xf>
    <xf numFmtId="166" fontId="21" fillId="24" borderId="39" xfId="46" applyNumberFormat="1" applyFont="1" applyFill="1" applyBorder="1" applyAlignment="1">
      <alignment horizontal="center" vertical="top" wrapText="1"/>
    </xf>
    <xf numFmtId="166" fontId="21" fillId="24" borderId="41" xfId="46" applyNumberFormat="1" applyFont="1" applyFill="1" applyBorder="1" applyAlignment="1">
      <alignment horizontal="center" vertical="top" wrapText="1"/>
    </xf>
    <xf numFmtId="166" fontId="21" fillId="24" borderId="42" xfId="46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21" fillId="0" borderId="25" xfId="49" applyFont="1" applyFill="1" applyBorder="1" applyAlignment="1">
      <alignment wrapText="1"/>
      <protection/>
    </xf>
    <xf numFmtId="0" fontId="21" fillId="0" borderId="25" xfId="49" applyFont="1" applyFill="1" applyBorder="1" applyAlignment="1">
      <alignment horizontal="right" wrapText="1"/>
      <protection/>
    </xf>
    <xf numFmtId="15" fontId="21" fillId="0" borderId="25" xfId="49" applyNumberFormat="1" applyFont="1" applyFill="1" applyBorder="1" applyAlignment="1">
      <alignment horizontal="right" wrapText="1"/>
      <protection/>
    </xf>
    <xf numFmtId="166" fontId="5" fillId="0" borderId="25" xfId="46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1" fillId="0" borderId="10" xfId="49" applyFont="1" applyFill="1" applyBorder="1" applyAlignment="1">
      <alignment wrapText="1"/>
      <protection/>
    </xf>
    <xf numFmtId="0" fontId="21" fillId="0" borderId="10" xfId="49" applyFont="1" applyFill="1" applyBorder="1" applyAlignment="1">
      <alignment horizontal="right" wrapText="1"/>
      <protection/>
    </xf>
    <xf numFmtId="15" fontId="21" fillId="0" borderId="10" xfId="49" applyNumberFormat="1" applyFont="1" applyFill="1" applyBorder="1" applyAlignment="1">
      <alignment horizontal="right" wrapText="1"/>
      <protection/>
    </xf>
    <xf numFmtId="166" fontId="5" fillId="0" borderId="10" xfId="46" applyNumberFormat="1" applyFont="1" applyFill="1" applyBorder="1" applyAlignment="1">
      <alignment/>
    </xf>
    <xf numFmtId="166" fontId="5" fillId="0" borderId="10" xfId="46" applyNumberFormat="1" applyFont="1" applyBorder="1" applyAlignment="1">
      <alignment/>
    </xf>
    <xf numFmtId="166" fontId="5" fillId="0" borderId="43" xfId="46" applyNumberFormat="1" applyFont="1" applyBorder="1" applyAlignment="1">
      <alignment horizontal="center" vertical="center"/>
    </xf>
    <xf numFmtId="166" fontId="5" fillId="0" borderId="43" xfId="46" applyNumberFormat="1" applyFont="1" applyFill="1" applyBorder="1" applyAlignment="1">
      <alignment horizontal="center" vertical="center"/>
    </xf>
    <xf numFmtId="0" fontId="21" fillId="0" borderId="44" xfId="49" applyFont="1" applyFill="1" applyBorder="1" applyAlignment="1">
      <alignment horizontal="center" vertical="center" wrapText="1"/>
      <protection/>
    </xf>
    <xf numFmtId="166" fontId="5" fillId="0" borderId="44" xfId="46" applyNumberFormat="1" applyFont="1" applyFill="1" applyBorder="1" applyAlignment="1">
      <alignment horizontal="center" vertical="center"/>
    </xf>
    <xf numFmtId="0" fontId="21" fillId="0" borderId="25" xfId="49" applyFont="1" applyFill="1" applyBorder="1" applyAlignment="1">
      <alignment horizontal="center" vertical="center" wrapText="1"/>
      <protection/>
    </xf>
    <xf numFmtId="166" fontId="5" fillId="0" borderId="25" xfId="46" applyNumberFormat="1" applyFont="1" applyBorder="1" applyAlignment="1">
      <alignment horizontal="center" vertical="center"/>
    </xf>
    <xf numFmtId="166" fontId="5" fillId="0" borderId="25" xfId="46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/>
    </xf>
    <xf numFmtId="166" fontId="5" fillId="0" borderId="25" xfId="46" applyNumberFormat="1" applyFont="1" applyFill="1" applyBorder="1" applyAlignment="1">
      <alignment/>
    </xf>
    <xf numFmtId="0" fontId="21" fillId="28" borderId="25" xfId="49" applyFont="1" applyFill="1" applyBorder="1" applyAlignment="1">
      <alignment wrapText="1"/>
      <protection/>
    </xf>
    <xf numFmtId="0" fontId="21" fillId="28" borderId="25" xfId="49" applyFont="1" applyFill="1" applyBorder="1" applyAlignment="1">
      <alignment horizontal="right" wrapText="1"/>
      <protection/>
    </xf>
    <xf numFmtId="15" fontId="21" fillId="28" borderId="25" xfId="49" applyNumberFormat="1" applyFont="1" applyFill="1" applyBorder="1" applyAlignment="1">
      <alignment horizontal="right" wrapText="1"/>
      <protection/>
    </xf>
    <xf numFmtId="166" fontId="5" fillId="26" borderId="25" xfId="46" applyNumberFormat="1" applyFont="1" applyFill="1" applyBorder="1" applyAlignment="1">
      <alignment/>
    </xf>
    <xf numFmtId="0" fontId="5" fillId="26" borderId="25" xfId="0" applyFont="1" applyFill="1" applyBorder="1" applyAlignment="1">
      <alignment horizontal="center"/>
    </xf>
    <xf numFmtId="0" fontId="5" fillId="26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2" fillId="0" borderId="0" xfId="49" applyFont="1" applyFill="1" applyBorder="1" applyAlignment="1">
      <alignment horizontal="center" wrapText="1"/>
      <protection/>
    </xf>
    <xf numFmtId="0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23" fillId="0" borderId="0" xfId="0" applyFont="1" applyAlignment="1">
      <alignment/>
    </xf>
    <xf numFmtId="166" fontId="23" fillId="0" borderId="0" xfId="46" applyNumberFormat="1" applyFont="1" applyAlignment="1">
      <alignment/>
    </xf>
    <xf numFmtId="0" fontId="5" fillId="0" borderId="25" xfId="0" applyFont="1" applyBorder="1" applyAlignment="1">
      <alignment horizontal="center"/>
    </xf>
    <xf numFmtId="166" fontId="5" fillId="26" borderId="10" xfId="46" applyNumberFormat="1" applyFont="1" applyFill="1" applyBorder="1" applyAlignment="1">
      <alignment/>
    </xf>
    <xf numFmtId="0" fontId="21" fillId="0" borderId="10" xfId="51" applyFont="1" applyFill="1" applyBorder="1" applyAlignment="1">
      <alignment wrapText="1"/>
      <protection/>
    </xf>
    <xf numFmtId="0" fontId="21" fillId="0" borderId="10" xfId="51" applyFont="1" applyFill="1" applyBorder="1" applyAlignment="1">
      <alignment horizontal="right" wrapText="1"/>
      <protection/>
    </xf>
    <xf numFmtId="15" fontId="21" fillId="0" borderId="10" xfId="51" applyNumberFormat="1" applyFont="1" applyFill="1" applyBorder="1" applyAlignment="1">
      <alignment horizontal="right" wrapText="1"/>
      <protection/>
    </xf>
    <xf numFmtId="0" fontId="21" fillId="0" borderId="10" xfId="49" applyFont="1" applyFill="1" applyBorder="1" applyAlignment="1">
      <alignment horizontal="center" vertical="center" wrapText="1"/>
      <protection/>
    </xf>
    <xf numFmtId="166" fontId="21" fillId="0" borderId="43" xfId="49" applyNumberFormat="1" applyFont="1" applyFill="1" applyBorder="1" applyAlignment="1">
      <alignment horizontal="center" vertical="center" wrapText="1"/>
      <protection/>
    </xf>
    <xf numFmtId="0" fontId="21" fillId="24" borderId="40" xfId="49" applyFont="1" applyFill="1" applyBorder="1" applyAlignment="1">
      <alignment horizontal="center" wrapText="1"/>
      <protection/>
    </xf>
    <xf numFmtId="166" fontId="21" fillId="24" borderId="40" xfId="46" applyNumberFormat="1" applyFont="1" applyFill="1" applyBorder="1" applyAlignment="1">
      <alignment horizontal="center" wrapText="1"/>
    </xf>
    <xf numFmtId="166" fontId="21" fillId="24" borderId="47" xfId="46" applyNumberFormat="1" applyFont="1" applyFill="1" applyBorder="1" applyAlignment="1">
      <alignment horizontal="center" wrapText="1"/>
    </xf>
    <xf numFmtId="166" fontId="21" fillId="24" borderId="42" xfId="46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21" fillId="28" borderId="10" xfId="49" applyFont="1" applyFill="1" applyBorder="1" applyAlignment="1">
      <alignment horizontal="right" wrapText="1"/>
      <protection/>
    </xf>
    <xf numFmtId="0" fontId="5" fillId="4" borderId="0" xfId="0" applyFont="1" applyFill="1" applyAlignment="1">
      <alignment/>
    </xf>
    <xf numFmtId="0" fontId="5" fillId="22" borderId="0" xfId="0" applyFont="1" applyFill="1" applyAlignment="1">
      <alignment/>
    </xf>
    <xf numFmtId="0" fontId="21" fillId="0" borderId="48" xfId="49" applyFont="1" applyFill="1" applyBorder="1" applyAlignment="1">
      <alignment wrapText="1"/>
      <protection/>
    </xf>
    <xf numFmtId="0" fontId="21" fillId="0" borderId="48" xfId="49" applyFont="1" applyFill="1" applyBorder="1" applyAlignment="1">
      <alignment horizontal="right" wrapText="1"/>
      <protection/>
    </xf>
    <xf numFmtId="15" fontId="21" fillId="0" borderId="48" xfId="49" applyNumberFormat="1" applyFont="1" applyFill="1" applyBorder="1" applyAlignment="1">
      <alignment horizontal="right" wrapText="1"/>
      <protection/>
    </xf>
    <xf numFmtId="0" fontId="22" fillId="0" borderId="49" xfId="49" applyFont="1" applyFill="1" applyBorder="1" applyAlignment="1">
      <alignment horizontal="center" wrapText="1"/>
      <protection/>
    </xf>
    <xf numFmtId="0" fontId="22" fillId="0" borderId="50" xfId="49" applyFont="1" applyFill="1" applyBorder="1" applyAlignment="1">
      <alignment wrapText="1"/>
      <protection/>
    </xf>
    <xf numFmtId="0" fontId="22" fillId="0" borderId="50" xfId="49" applyFont="1" applyFill="1" applyBorder="1" applyAlignment="1">
      <alignment horizontal="right" wrapText="1"/>
      <protection/>
    </xf>
    <xf numFmtId="166" fontId="4" fillId="0" borderId="10" xfId="46" applyNumberFormat="1" applyFont="1" applyBorder="1" applyAlignment="1">
      <alignment/>
    </xf>
    <xf numFmtId="0" fontId="21" fillId="0" borderId="51" xfId="49" applyFont="1" applyFill="1" applyBorder="1" applyAlignment="1">
      <alignment wrapText="1"/>
      <protection/>
    </xf>
    <xf numFmtId="0" fontId="21" fillId="0" borderId="51" xfId="49" applyFont="1" applyFill="1" applyBorder="1" applyAlignment="1">
      <alignment horizontal="right" wrapText="1"/>
      <protection/>
    </xf>
    <xf numFmtId="0" fontId="23" fillId="0" borderId="52" xfId="0" applyFont="1" applyBorder="1" applyAlignment="1">
      <alignment/>
    </xf>
    <xf numFmtId="0" fontId="21" fillId="24" borderId="39" xfId="49" applyFont="1" applyFill="1" applyBorder="1" applyAlignment="1">
      <alignment horizontal="center" wrapText="1"/>
      <protection/>
    </xf>
    <xf numFmtId="166" fontId="21" fillId="24" borderId="39" xfId="46" applyNumberFormat="1" applyFont="1" applyFill="1" applyBorder="1" applyAlignment="1">
      <alignment horizontal="center" wrapText="1"/>
    </xf>
    <xf numFmtId="166" fontId="21" fillId="24" borderId="41" xfId="46" applyNumberFormat="1" applyFont="1" applyFill="1" applyBorder="1" applyAlignment="1">
      <alignment horizontal="center" wrapText="1"/>
    </xf>
    <xf numFmtId="0" fontId="21" fillId="0" borderId="4" xfId="49" applyFont="1" applyFill="1" applyBorder="1" applyAlignment="1">
      <alignment wrapText="1"/>
      <protection/>
    </xf>
    <xf numFmtId="0" fontId="21" fillId="0" borderId="4" xfId="49" applyFont="1" applyFill="1" applyBorder="1" applyAlignment="1">
      <alignment horizontal="right" wrapText="1"/>
      <protection/>
    </xf>
    <xf numFmtId="43" fontId="21" fillId="0" borderId="4" xfId="46" applyFont="1" applyFill="1" applyBorder="1" applyAlignment="1">
      <alignment horizontal="right" wrapText="1"/>
    </xf>
    <xf numFmtId="15" fontId="21" fillId="0" borderId="4" xfId="49" applyNumberFormat="1" applyFont="1" applyFill="1" applyBorder="1" applyAlignment="1">
      <alignment horizontal="right" wrapText="1"/>
      <protection/>
    </xf>
    <xf numFmtId="0" fontId="11" fillId="27" borderId="0" xfId="0" applyFont="1" applyFill="1" applyBorder="1" applyAlignment="1">
      <alignment vertical="center"/>
    </xf>
    <xf numFmtId="0" fontId="5" fillId="27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166" fontId="4" fillId="4" borderId="14" xfId="46" applyNumberFormat="1" applyFont="1" applyFill="1" applyBorder="1" applyAlignment="1">
      <alignment horizontal="center" vertical="center" wrapText="1"/>
    </xf>
    <xf numFmtId="166" fontId="5" fillId="27" borderId="0" xfId="46" applyNumberFormat="1" applyFont="1" applyFill="1" applyBorder="1" applyAlignment="1">
      <alignment vertical="center"/>
    </xf>
    <xf numFmtId="0" fontId="4" fillId="26" borderId="53" xfId="0" applyFont="1" applyFill="1" applyBorder="1" applyAlignment="1">
      <alignment horizontal="center" vertical="center" wrapText="1"/>
    </xf>
    <xf numFmtId="166" fontId="4" fillId="4" borderId="29" xfId="46" applyNumberFormat="1" applyFont="1" applyFill="1" applyBorder="1" applyAlignment="1">
      <alignment vertical="center"/>
    </xf>
    <xf numFmtId="166" fontId="4" fillId="4" borderId="14" xfId="46" applyNumberFormat="1" applyFont="1" applyFill="1" applyBorder="1" applyAlignment="1">
      <alignment vertical="center"/>
    </xf>
    <xf numFmtId="0" fontId="1" fillId="27" borderId="0" xfId="0" applyFont="1" applyFill="1" applyAlignment="1">
      <alignment horizontal="center" vertical="center" wrapText="1"/>
    </xf>
    <xf numFmtId="0" fontId="1" fillId="27" borderId="0" xfId="0" applyFont="1" applyFill="1" applyAlignment="1">
      <alignment vertical="center" wrapText="1"/>
    </xf>
    <xf numFmtId="165" fontId="1" fillId="27" borderId="0" xfId="46" applyNumberFormat="1" applyFont="1" applyFill="1" applyAlignment="1">
      <alignment vertical="center" wrapText="1"/>
    </xf>
    <xf numFmtId="0" fontId="1" fillId="27" borderId="54" xfId="0" applyFont="1" applyFill="1" applyBorder="1" applyAlignment="1">
      <alignment vertical="center" wrapText="1"/>
    </xf>
    <xf numFmtId="0" fontId="1" fillId="27" borderId="55" xfId="0" applyFont="1" applyFill="1" applyBorder="1" applyAlignment="1">
      <alignment vertical="center" wrapText="1"/>
    </xf>
    <xf numFmtId="166" fontId="1" fillId="27" borderId="0" xfId="0" applyNumberFormat="1" applyFont="1" applyFill="1" applyAlignment="1">
      <alignment vertical="center" wrapText="1"/>
    </xf>
    <xf numFmtId="0" fontId="1" fillId="4" borderId="5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vertical="center" wrapText="1"/>
    </xf>
    <xf numFmtId="166" fontId="3" fillId="4" borderId="58" xfId="0" applyNumberFormat="1" applyFont="1" applyFill="1" applyBorder="1" applyAlignment="1">
      <alignment vertical="center" wrapText="1"/>
    </xf>
    <xf numFmtId="166" fontId="3" fillId="4" borderId="59" xfId="0" applyNumberFormat="1" applyFont="1" applyFill="1" applyBorder="1" applyAlignment="1">
      <alignment vertical="center" wrapText="1"/>
    </xf>
    <xf numFmtId="0" fontId="3" fillId="8" borderId="11" xfId="0" applyFont="1" applyFill="1" applyBorder="1" applyAlignment="1">
      <alignment horizontal="center" vertical="center" wrapText="1"/>
    </xf>
    <xf numFmtId="166" fontId="3" fillId="8" borderId="60" xfId="0" applyNumberFormat="1" applyFont="1" applyFill="1" applyBorder="1" applyAlignment="1">
      <alignment vertical="center" wrapText="1"/>
    </xf>
    <xf numFmtId="0" fontId="1" fillId="22" borderId="11" xfId="0" applyFont="1" applyFill="1" applyBorder="1" applyAlignment="1">
      <alignment horizontal="center" vertical="center" wrapText="1"/>
    </xf>
    <xf numFmtId="166" fontId="3" fillId="22" borderId="59" xfId="0" applyNumberFormat="1" applyFont="1" applyFill="1" applyBorder="1" applyAlignment="1">
      <alignment vertical="center" wrapText="1"/>
    </xf>
    <xf numFmtId="0" fontId="3" fillId="22" borderId="11" xfId="0" applyFont="1" applyFill="1" applyBorder="1" applyAlignment="1">
      <alignment horizontal="center" vertical="center" wrapText="1"/>
    </xf>
    <xf numFmtId="44" fontId="1" fillId="27" borderId="0" xfId="44" applyFont="1" applyFill="1" applyAlignment="1">
      <alignment vertical="center" wrapText="1"/>
    </xf>
    <xf numFmtId="43" fontId="3" fillId="27" borderId="0" xfId="46" applyFont="1" applyFill="1" applyAlignment="1">
      <alignment vertical="center" wrapText="1"/>
    </xf>
    <xf numFmtId="0" fontId="21" fillId="0" borderId="10" xfId="49" applyFont="1" applyFill="1" applyBorder="1" applyAlignment="1">
      <alignment vertical="top" wrapText="1"/>
      <protection/>
    </xf>
    <xf numFmtId="0" fontId="24" fillId="4" borderId="12" xfId="0" applyFont="1" applyFill="1" applyBorder="1" applyAlignment="1">
      <alignment horizontal="center" vertical="center" wrapText="1"/>
    </xf>
    <xf numFmtId="166" fontId="15" fillId="0" borderId="10" xfId="46" applyNumberFormat="1" applyFont="1" applyFill="1" applyBorder="1" applyAlignment="1">
      <alignment horizontal="center" vertical="center"/>
    </xf>
    <xf numFmtId="166" fontId="15" fillId="0" borderId="10" xfId="46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6" fontId="21" fillId="0" borderId="10" xfId="46" applyNumberFormat="1" applyFont="1" applyFill="1" applyBorder="1" applyAlignment="1">
      <alignment vertical="center"/>
    </xf>
    <xf numFmtId="166" fontId="42" fillId="0" borderId="10" xfId="46" applyNumberFormat="1" applyFont="1" applyFill="1" applyBorder="1" applyAlignment="1">
      <alignment horizontal="center" vertical="center"/>
    </xf>
    <xf numFmtId="166" fontId="21" fillId="0" borderId="10" xfId="46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" fontId="17" fillId="0" borderId="10" xfId="49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vertical="center"/>
    </xf>
    <xf numFmtId="0" fontId="16" fillId="26" borderId="31" xfId="0" applyFont="1" applyFill="1" applyBorder="1" applyAlignment="1">
      <alignment horizontal="center" vertical="center" wrapText="1"/>
    </xf>
    <xf numFmtId="0" fontId="4" fillId="26" borderId="53" xfId="0" applyFont="1" applyFill="1" applyBorder="1" applyAlignment="1">
      <alignment horizontal="center" vertical="center" textRotation="90" wrapText="1"/>
    </xf>
    <xf numFmtId="166" fontId="4" fillId="26" borderId="53" xfId="46" applyNumberFormat="1" applyFont="1" applyFill="1" applyBorder="1" applyAlignment="1">
      <alignment horizontal="center" vertical="center" wrapText="1"/>
    </xf>
    <xf numFmtId="166" fontId="5" fillId="29" borderId="10" xfId="46" applyNumberFormat="1" applyFont="1" applyFill="1" applyBorder="1" applyAlignment="1">
      <alignment vertical="center"/>
    </xf>
    <xf numFmtId="166" fontId="5" fillId="0" borderId="18" xfId="46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46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3" fillId="24" borderId="63" xfId="0" applyFont="1" applyFill="1" applyBorder="1" applyAlignment="1">
      <alignment horizontal="center" vertical="center" wrapText="1"/>
    </xf>
    <xf numFmtId="166" fontId="3" fillId="24" borderId="64" xfId="0" applyNumberFormat="1" applyFont="1" applyFill="1" applyBorder="1" applyAlignment="1">
      <alignment vertical="center" wrapText="1"/>
    </xf>
    <xf numFmtId="166" fontId="5" fillId="0" borderId="0" xfId="46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66" fontId="0" fillId="0" borderId="0" xfId="0" applyNumberForma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166" fontId="5" fillId="0" borderId="66" xfId="46" applyNumberFormat="1" applyFont="1" applyFill="1" applyBorder="1" applyAlignment="1">
      <alignment vertical="center"/>
    </xf>
    <xf numFmtId="43" fontId="5" fillId="0" borderId="10" xfId="46" applyNumberFormat="1" applyFont="1" applyFill="1" applyBorder="1" applyAlignment="1">
      <alignment vertical="center"/>
    </xf>
    <xf numFmtId="43" fontId="5" fillId="0" borderId="0" xfId="46" applyNumberFormat="1" applyFont="1" applyFill="1" applyBorder="1" applyAlignment="1">
      <alignment vertical="center"/>
    </xf>
    <xf numFmtId="0" fontId="5" fillId="0" borderId="67" xfId="0" applyFont="1" applyFill="1" applyBorder="1" applyAlignment="1">
      <alignment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center" vertical="center"/>
    </xf>
    <xf numFmtId="166" fontId="5" fillId="0" borderId="43" xfId="46" applyNumberFormat="1" applyFont="1" applyFill="1" applyBorder="1" applyAlignment="1">
      <alignment vertical="center"/>
    </xf>
    <xf numFmtId="166" fontId="5" fillId="0" borderId="68" xfId="46" applyNumberFormat="1" applyFont="1" applyFill="1" applyBorder="1" applyAlignment="1">
      <alignment vertical="center"/>
    </xf>
    <xf numFmtId="166" fontId="3" fillId="0" borderId="38" xfId="46" applyNumberFormat="1" applyFont="1" applyFill="1" applyBorder="1" applyAlignment="1">
      <alignment vertical="center" wrapText="1"/>
    </xf>
    <xf numFmtId="166" fontId="3" fillId="0" borderId="38" xfId="0" applyNumberFormat="1" applyFont="1" applyFill="1" applyBorder="1" applyAlignment="1">
      <alignment vertical="center" wrapText="1"/>
    </xf>
    <xf numFmtId="0" fontId="3" fillId="4" borderId="69" xfId="0" applyFont="1" applyFill="1" applyBorder="1" applyAlignment="1">
      <alignment vertical="center" wrapText="1"/>
    </xf>
    <xf numFmtId="166" fontId="3" fillId="4" borderId="65" xfId="0" applyNumberFormat="1" applyFont="1" applyFill="1" applyBorder="1" applyAlignment="1">
      <alignment vertical="center" wrapText="1"/>
    </xf>
    <xf numFmtId="0" fontId="1" fillId="27" borderId="10" xfId="0" applyFont="1" applyFill="1" applyBorder="1" applyAlignment="1">
      <alignment vertical="center" wrapText="1"/>
    </xf>
    <xf numFmtId="43" fontId="1" fillId="27" borderId="10" xfId="46" applyFont="1" applyFill="1" applyBorder="1" applyAlignment="1">
      <alignment vertical="center" wrapText="1"/>
    </xf>
    <xf numFmtId="166" fontId="5" fillId="0" borderId="46" xfId="46" applyNumberFormat="1" applyFont="1" applyFill="1" applyBorder="1" applyAlignment="1">
      <alignment horizontal="center" vertical="center" wrapText="1"/>
    </xf>
    <xf numFmtId="0" fontId="4" fillId="4" borderId="70" xfId="0" applyFont="1" applyFill="1" applyBorder="1" applyAlignment="1">
      <alignment horizontal="center" vertical="center" wrapText="1"/>
    </xf>
    <xf numFmtId="0" fontId="4" fillId="4" borderId="71" xfId="0" applyFont="1" applyFill="1" applyBorder="1" applyAlignment="1">
      <alignment horizontal="center" vertical="center" wrapText="1"/>
    </xf>
    <xf numFmtId="0" fontId="4" fillId="4" borderId="72" xfId="0" applyFont="1" applyFill="1" applyBorder="1" applyAlignment="1">
      <alignment horizontal="center" vertical="center" textRotation="90" wrapText="1"/>
    </xf>
    <xf numFmtId="0" fontId="4" fillId="4" borderId="7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1" fillId="0" borderId="37" xfId="50" applyFont="1" applyFill="1" applyBorder="1" applyAlignment="1">
      <alignment horizontal="center" vertical="center" wrapText="1"/>
      <protection/>
    </xf>
    <xf numFmtId="0" fontId="21" fillId="0" borderId="69" xfId="5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21" fillId="0" borderId="10" xfId="50" applyFont="1" applyFill="1" applyBorder="1" applyAlignment="1">
      <alignment horizontal="center" vertical="center" wrapText="1"/>
      <protection/>
    </xf>
    <xf numFmtId="0" fontId="21" fillId="0" borderId="65" xfId="50" applyFont="1" applyFill="1" applyBorder="1" applyAlignment="1">
      <alignment horizontal="center" vertical="center" wrapText="1"/>
      <protection/>
    </xf>
    <xf numFmtId="0" fontId="21" fillId="0" borderId="44" xfId="49" applyFont="1" applyFill="1" applyBorder="1" applyAlignment="1">
      <alignment horizontal="left" vertical="center" wrapText="1"/>
      <protection/>
    </xf>
    <xf numFmtId="0" fontId="21" fillId="0" borderId="25" xfId="49" applyFont="1" applyFill="1" applyBorder="1" applyAlignment="1">
      <alignment horizontal="left" vertical="center" wrapText="1"/>
      <protection/>
    </xf>
    <xf numFmtId="0" fontId="24" fillId="4" borderId="14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166" fontId="5" fillId="27" borderId="18" xfId="46" applyNumberFormat="1" applyFont="1" applyFill="1" applyBorder="1" applyAlignment="1">
      <alignment horizontal="center" vertical="center" wrapText="1"/>
    </xf>
    <xf numFmtId="166" fontId="5" fillId="27" borderId="46" xfId="46" applyNumberFormat="1" applyFont="1" applyFill="1" applyBorder="1" applyAlignment="1">
      <alignment horizontal="center" vertical="center" wrapText="1"/>
    </xf>
    <xf numFmtId="166" fontId="5" fillId="0" borderId="18" xfId="46" applyNumberFormat="1" applyFont="1" applyFill="1" applyBorder="1" applyAlignment="1">
      <alignment horizontal="center" vertical="center" wrapText="1"/>
    </xf>
    <xf numFmtId="166" fontId="5" fillId="0" borderId="45" xfId="46" applyNumberFormat="1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wrapText="1"/>
    </xf>
    <xf numFmtId="0" fontId="3" fillId="25" borderId="46" xfId="0" applyFont="1" applyFill="1" applyBorder="1" applyAlignment="1">
      <alignment horizontal="center" wrapText="1"/>
    </xf>
    <xf numFmtId="0" fontId="3" fillId="15" borderId="16" xfId="0" applyFont="1" applyFill="1" applyBorder="1" applyAlignment="1">
      <alignment horizontal="center" vertical="center"/>
    </xf>
    <xf numFmtId="0" fontId="22" fillId="0" borderId="18" xfId="49" applyFont="1" applyFill="1" applyBorder="1" applyAlignment="1">
      <alignment horizontal="center" wrapText="1"/>
      <protection/>
    </xf>
    <xf numFmtId="0" fontId="22" fillId="0" borderId="45" xfId="49" applyFont="1" applyFill="1" applyBorder="1" applyAlignment="1">
      <alignment horizontal="center" wrapText="1"/>
      <protection/>
    </xf>
    <xf numFmtId="166" fontId="21" fillId="0" borderId="43" xfId="46" applyNumberFormat="1" applyFont="1" applyFill="1" applyBorder="1" applyAlignment="1">
      <alignment horizontal="center" vertical="center" wrapText="1"/>
    </xf>
    <xf numFmtId="166" fontId="21" fillId="0" borderId="44" xfId="46" applyNumberFormat="1" applyFont="1" applyFill="1" applyBorder="1" applyAlignment="1">
      <alignment horizontal="center" vertical="center" wrapText="1"/>
    </xf>
    <xf numFmtId="166" fontId="21" fillId="0" borderId="25" xfId="46" applyNumberFormat="1" applyFont="1" applyFill="1" applyBorder="1" applyAlignment="1">
      <alignment horizontal="center" vertical="center" wrapText="1"/>
    </xf>
    <xf numFmtId="0" fontId="21" fillId="0" borderId="43" xfId="49" applyFont="1" applyFill="1" applyBorder="1" applyAlignment="1">
      <alignment horizontal="center" vertical="center" wrapText="1"/>
      <protection/>
    </xf>
    <xf numFmtId="0" fontId="21" fillId="0" borderId="44" xfId="49" applyFont="1" applyFill="1" applyBorder="1" applyAlignment="1">
      <alignment horizontal="center" vertical="center" wrapText="1"/>
      <protection/>
    </xf>
    <xf numFmtId="0" fontId="21" fillId="0" borderId="25" xfId="49" applyFont="1" applyFill="1" applyBorder="1" applyAlignment="1">
      <alignment horizontal="center" vertical="center" wrapText="1"/>
      <protection/>
    </xf>
    <xf numFmtId="166" fontId="21" fillId="0" borderId="43" xfId="49" applyNumberFormat="1" applyFont="1" applyFill="1" applyBorder="1" applyAlignment="1">
      <alignment horizontal="center" vertical="center" wrapText="1"/>
      <protection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6" fontId="5" fillId="0" borderId="43" xfId="46" applyNumberFormat="1" applyFont="1" applyBorder="1" applyAlignment="1">
      <alignment horizontal="center" vertical="center"/>
    </xf>
    <xf numFmtId="166" fontId="5" fillId="0" borderId="44" xfId="46" applyNumberFormat="1" applyFont="1" applyBorder="1" applyAlignment="1">
      <alignment horizontal="center" vertical="center"/>
    </xf>
    <xf numFmtId="166" fontId="5" fillId="0" borderId="25" xfId="46" applyNumberFormat="1" applyFont="1" applyBorder="1" applyAlignment="1">
      <alignment horizontal="center" vertical="center"/>
    </xf>
    <xf numFmtId="166" fontId="5" fillId="0" borderId="43" xfId="46" applyNumberFormat="1" applyFont="1" applyFill="1" applyBorder="1" applyAlignment="1">
      <alignment horizontal="center" vertical="center"/>
    </xf>
    <xf numFmtId="166" fontId="5" fillId="0" borderId="44" xfId="46" applyNumberFormat="1" applyFont="1" applyFill="1" applyBorder="1" applyAlignment="1">
      <alignment horizontal="center" vertical="center"/>
    </xf>
    <xf numFmtId="166" fontId="5" fillId="0" borderId="25" xfId="46" applyNumberFormat="1" applyFont="1" applyFill="1" applyBorder="1" applyAlignment="1">
      <alignment horizontal="center" vertical="center"/>
    </xf>
    <xf numFmtId="166" fontId="5" fillId="0" borderId="10" xfId="46" applyNumberFormat="1" applyFont="1" applyFill="1" applyBorder="1" applyAlignment="1">
      <alignment horizontal="center" vertical="center"/>
    </xf>
    <xf numFmtId="0" fontId="21" fillId="0" borderId="43" xfId="49" applyFont="1" applyFill="1" applyBorder="1" applyAlignment="1">
      <alignment horizontal="left" vertical="center" wrapText="1"/>
      <protection/>
    </xf>
    <xf numFmtId="0" fontId="4" fillId="22" borderId="25" xfId="0" applyFont="1" applyFill="1" applyBorder="1" applyAlignment="1">
      <alignment horizontal="center" vertical="center" wrapText="1"/>
    </xf>
    <xf numFmtId="0" fontId="16" fillId="22" borderId="25" xfId="0" applyFont="1" applyFill="1" applyBorder="1" applyAlignment="1">
      <alignment horizontal="center" vertical="center" wrapText="1"/>
    </xf>
    <xf numFmtId="0" fontId="4" fillId="22" borderId="25" xfId="0" applyFont="1" applyFill="1" applyBorder="1" applyAlignment="1">
      <alignment horizontal="center" vertical="center" textRotation="90" wrapText="1"/>
    </xf>
    <xf numFmtId="166" fontId="4" fillId="22" borderId="25" xfId="46" applyNumberFormat="1" applyFont="1" applyFill="1" applyBorder="1" applyAlignment="1">
      <alignment horizontal="center" vertical="center" wrapText="1"/>
    </xf>
    <xf numFmtId="0" fontId="4" fillId="26" borderId="29" xfId="0" applyFont="1" applyFill="1" applyBorder="1" applyAlignment="1">
      <alignment horizontal="center" vertical="center" wrapText="1"/>
    </xf>
    <xf numFmtId="0" fontId="16" fillId="26" borderId="14" xfId="0" applyFont="1" applyFill="1" applyBorder="1" applyAlignment="1">
      <alignment horizontal="center" vertical="center" wrapText="1"/>
    </xf>
    <xf numFmtId="0" fontId="4" fillId="26" borderId="29" xfId="0" applyFont="1" applyFill="1" applyBorder="1" applyAlignment="1">
      <alignment horizontal="center" vertical="center" textRotation="90" wrapText="1"/>
    </xf>
    <xf numFmtId="166" fontId="4" fillId="26" borderId="29" xfId="46" applyNumberFormat="1" applyFont="1" applyFill="1" applyBorder="1" applyAlignment="1">
      <alignment horizontal="center" vertical="center" wrapText="1"/>
    </xf>
    <xf numFmtId="166" fontId="4" fillId="26" borderId="36" xfId="46" applyNumberFormat="1" applyFont="1" applyFill="1" applyBorder="1" applyAlignment="1">
      <alignment horizontal="center" vertical="center" wrapText="1"/>
    </xf>
    <xf numFmtId="166" fontId="4" fillId="26" borderId="14" xfId="46" applyNumberFormat="1" applyFont="1" applyFill="1" applyBorder="1" applyAlignment="1">
      <alignment horizontal="center" vertical="center" wrapText="1"/>
    </xf>
    <xf numFmtId="166" fontId="4" fillId="22" borderId="74" xfId="46" applyNumberFormat="1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rmale_Foglio1_programma operativo interventi 2007-26" xfId="50"/>
    <cellStyle name="Normale_inadeguati 200-2000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ati\22.Gestione%20Tecnica%20SII\13.piano%20ambito\programma%20interventi%20discussione%20tariffe%202008%2013_12rev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 alla compilazione"/>
      <sheetName val="riepil_effetti"/>
      <sheetName val="LEGENDE"/>
      <sheetName val="ACQUEDOTTO_2023"/>
      <sheetName val="FOGNATURA-DEPURAZIONE_2023"/>
      <sheetName val="INTERVENTI GENERALI"/>
      <sheetName val="MANUTENZIONE"/>
      <sheetName val="ACQUEDOTTO_2011"/>
      <sheetName val="FOGNATURA-DEPURAZIONE_2011"/>
      <sheetName val="ACQUEDOTTO_2011 riepilogo"/>
      <sheetName val="FOGNATURA-DEPURAZIONE riepilogo"/>
    </sheetNames>
    <sheetDataSet>
      <sheetData sheetId="2">
        <row r="27">
          <cell r="A27" t="str">
            <v>sorgenti</v>
          </cell>
        </row>
        <row r="28">
          <cell r="A28" t="str">
            <v>campi pozzi </v>
          </cell>
        </row>
        <row r="29">
          <cell r="A29" t="str">
            <v>pozzi</v>
          </cell>
        </row>
        <row r="30">
          <cell r="A30" t="str">
            <v>prese da laghi</v>
          </cell>
        </row>
        <row r="31">
          <cell r="A31" t="str">
            <v>invasi</v>
          </cell>
        </row>
        <row r="32">
          <cell r="A32" t="str">
            <v>potabilizzatori A0001</v>
          </cell>
        </row>
        <row r="33">
          <cell r="A33" t="str">
            <v>potabilizzatori A0002</v>
          </cell>
        </row>
        <row r="34">
          <cell r="A34" t="str">
            <v>potabilizzatori A0003</v>
          </cell>
        </row>
        <row r="35">
          <cell r="A35" t="str">
            <v>potabilizzatori A0004</v>
          </cell>
        </row>
        <row r="36">
          <cell r="A36" t="str">
            <v>potabilizzatori A0005</v>
          </cell>
        </row>
        <row r="37">
          <cell r="A37" t="str">
            <v>potabilizzatore</v>
          </cell>
        </row>
        <row r="38">
          <cell r="A38" t="str">
            <v>partitori</v>
          </cell>
        </row>
        <row r="39">
          <cell r="A39" t="str">
            <v>serbatoi</v>
          </cell>
        </row>
        <row r="40">
          <cell r="A40" t="str">
            <v>sollevamenti  ACQ</v>
          </cell>
        </row>
        <row r="41">
          <cell r="A41" t="str">
            <v>km rete ACQ</v>
          </cell>
        </row>
        <row r="42">
          <cell r="A42" t="str">
            <v>nuove utenze ACQ</v>
          </cell>
        </row>
        <row r="43">
          <cell r="A43" t="str">
            <v>depuratore </v>
          </cell>
        </row>
        <row r="44">
          <cell r="A44" t="str">
            <v>depuratore A0002</v>
          </cell>
        </row>
        <row r="45">
          <cell r="A45" t="str">
            <v>depuratore A0003</v>
          </cell>
        </row>
        <row r="46">
          <cell r="A46" t="str">
            <v>depuratore A0004</v>
          </cell>
        </row>
        <row r="47">
          <cell r="A47" t="str">
            <v>depuratore A0005</v>
          </cell>
        </row>
        <row r="48">
          <cell r="A48" t="str">
            <v>depuratore A0006</v>
          </cell>
        </row>
        <row r="49">
          <cell r="A49" t="str">
            <v>depuratore A0007</v>
          </cell>
        </row>
        <row r="50">
          <cell r="A50" t="str">
            <v>depuratore A0008</v>
          </cell>
        </row>
        <row r="51">
          <cell r="A51" t="str">
            <v>depuratore A0009</v>
          </cell>
        </row>
        <row r="52">
          <cell r="A52" t="str">
            <v>depuratore A0010</v>
          </cell>
        </row>
        <row r="53">
          <cell r="A53" t="str">
            <v>sollevamenti FOG DEP</v>
          </cell>
        </row>
        <row r="54">
          <cell r="A54" t="str">
            <v>km rete FOG DEP</v>
          </cell>
        </row>
        <row r="55">
          <cell r="A55" t="str">
            <v>nuove utenze FOG</v>
          </cell>
        </row>
        <row r="56">
          <cell r="A56" t="str">
            <v>nuovi allacci DEP già utenti FOG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="80" zoomScaleNormal="80" workbookViewId="0" topLeftCell="A3">
      <selection activeCell="C36" sqref="C36"/>
    </sheetView>
  </sheetViews>
  <sheetFormatPr defaultColWidth="9.140625" defaultRowHeight="12.75" outlineLevelRow="1" outlineLevelCol="2"/>
  <cols>
    <col min="1" max="1" width="25.8515625" style="267" customWidth="1"/>
    <col min="2" max="2" width="14.57421875" style="267" hidden="1" customWidth="1" outlineLevel="2"/>
    <col min="3" max="3" width="15.421875" style="267" customWidth="1" outlineLevel="1" collapsed="1"/>
    <col min="4" max="4" width="13.421875" style="267" customWidth="1" outlineLevel="1"/>
    <col min="5" max="6" width="15.57421875" style="267" customWidth="1" outlineLevel="1"/>
    <col min="7" max="7" width="13.421875" style="267" bestFit="1" customWidth="1"/>
    <col min="8" max="8" width="12.28125" style="267" hidden="1" customWidth="1" outlineLevel="1"/>
    <col min="9" max="9" width="27.140625" style="267" hidden="1" customWidth="1" outlineLevel="1"/>
    <col min="10" max="10" width="17.7109375" style="267" bestFit="1" customWidth="1" collapsed="1"/>
    <col min="11" max="11" width="15.57421875" style="267" bestFit="1" customWidth="1"/>
    <col min="12" max="12" width="14.00390625" style="267" bestFit="1" customWidth="1"/>
    <col min="13" max="13" width="11.421875" style="267" bestFit="1" customWidth="1"/>
    <col min="14" max="14" width="15.7109375" style="267" bestFit="1" customWidth="1"/>
    <col min="15" max="16384" width="9.140625" style="267" customWidth="1"/>
  </cols>
  <sheetData>
    <row r="1" spans="1:11" s="266" customFormat="1" ht="58.5" customHeight="1" thickTop="1">
      <c r="A1" s="272" t="s">
        <v>764</v>
      </c>
      <c r="B1" s="273" t="s">
        <v>772</v>
      </c>
      <c r="C1" s="273" t="s">
        <v>765</v>
      </c>
      <c r="D1" s="273" t="s">
        <v>766</v>
      </c>
      <c r="E1" s="273" t="s">
        <v>767</v>
      </c>
      <c r="F1" s="273" t="s">
        <v>768</v>
      </c>
      <c r="G1" s="4" t="s">
        <v>788</v>
      </c>
      <c r="H1" s="279" t="s">
        <v>349</v>
      </c>
      <c r="I1" s="281" t="s">
        <v>348</v>
      </c>
      <c r="J1" s="277" t="s">
        <v>769</v>
      </c>
      <c r="K1" s="311" t="s">
        <v>778</v>
      </c>
    </row>
    <row r="2" spans="1:11" ht="42.75" customHeight="1">
      <c r="A2" s="173" t="s">
        <v>31</v>
      </c>
      <c r="B2" s="163">
        <v>680000</v>
      </c>
      <c r="C2" s="163">
        <v>4939454.71</v>
      </c>
      <c r="D2" s="163">
        <v>2645000</v>
      </c>
      <c r="E2" s="163">
        <v>1215000</v>
      </c>
      <c r="F2" s="163">
        <v>2555000</v>
      </c>
      <c r="G2" s="174">
        <v>11354454.71</v>
      </c>
      <c r="H2" s="175">
        <v>3860421.25</v>
      </c>
      <c r="I2" s="174">
        <v>15214875.96</v>
      </c>
      <c r="J2" s="175">
        <v>48485545.29</v>
      </c>
      <c r="K2" s="176">
        <v>64380421.25</v>
      </c>
    </row>
    <row r="3" spans="1:11" ht="42.75" customHeight="1">
      <c r="A3" s="173" t="s">
        <v>32</v>
      </c>
      <c r="B3" s="163">
        <v>900000</v>
      </c>
      <c r="C3" s="163">
        <v>1950000</v>
      </c>
      <c r="D3" s="163">
        <v>3300000</v>
      </c>
      <c r="E3" s="163">
        <v>3039000</v>
      </c>
      <c r="F3" s="163">
        <v>3992338.59</v>
      </c>
      <c r="G3" s="174">
        <v>12281338.59</v>
      </c>
      <c r="H3" s="175">
        <v>553713.41</v>
      </c>
      <c r="I3" s="174">
        <v>12835052</v>
      </c>
      <c r="J3" s="175">
        <v>18584948</v>
      </c>
      <c r="K3" s="333">
        <v>32320000</v>
      </c>
    </row>
    <row r="4" spans="1:12" ht="42.75" customHeight="1">
      <c r="A4" s="173" t="s">
        <v>770</v>
      </c>
      <c r="B4" s="163">
        <v>738675</v>
      </c>
      <c r="C4" s="163">
        <v>1030545.29</v>
      </c>
      <c r="D4" s="163">
        <v>1935000</v>
      </c>
      <c r="E4" s="163">
        <v>150000</v>
      </c>
      <c r="F4" s="163">
        <v>150000</v>
      </c>
      <c r="G4" s="174">
        <v>3265545.29</v>
      </c>
      <c r="H4" s="175">
        <v>1045000</v>
      </c>
      <c r="I4" s="174">
        <v>4310545.29</v>
      </c>
      <c r="J4" s="175">
        <v>7146865</v>
      </c>
      <c r="K4" s="333">
        <v>12196085.29</v>
      </c>
      <c r="L4" s="268"/>
    </row>
    <row r="5" spans="1:11" ht="42.75" customHeight="1">
      <c r="A5" s="173" t="s">
        <v>30</v>
      </c>
      <c r="B5" s="163">
        <v>0</v>
      </c>
      <c r="C5" s="163">
        <v>3500000</v>
      </c>
      <c r="D5" s="163">
        <v>3500000</v>
      </c>
      <c r="E5" s="163">
        <v>4500000</v>
      </c>
      <c r="F5" s="163">
        <v>4000000</v>
      </c>
      <c r="G5" s="174">
        <v>15500000</v>
      </c>
      <c r="H5" s="175">
        <v>0</v>
      </c>
      <c r="I5" s="174">
        <v>15500000</v>
      </c>
      <c r="J5" s="175">
        <v>49500000</v>
      </c>
      <c r="K5" s="334">
        <v>65000000</v>
      </c>
    </row>
    <row r="6" spans="1:14" ht="42.75" customHeight="1">
      <c r="A6" s="173" t="s">
        <v>793</v>
      </c>
      <c r="B6" s="163">
        <v>2514937.45</v>
      </c>
      <c r="C6" s="163">
        <v>3580000</v>
      </c>
      <c r="D6" s="163">
        <v>3620000</v>
      </c>
      <c r="E6" s="163">
        <v>6096000</v>
      </c>
      <c r="F6" s="163">
        <v>4302661.41</v>
      </c>
      <c r="G6" s="174">
        <v>17598661.41</v>
      </c>
      <c r="H6" s="175">
        <v>1263894.07</v>
      </c>
      <c r="I6" s="174">
        <v>18862555.48</v>
      </c>
      <c r="J6" s="175">
        <v>51496338.53000001</v>
      </c>
      <c r="K6" s="334">
        <v>72873831.46000001</v>
      </c>
      <c r="M6" s="271"/>
      <c r="N6" s="283"/>
    </row>
    <row r="7" spans="1:11" ht="13.5" thickBot="1">
      <c r="A7" s="269"/>
      <c r="B7" s="164"/>
      <c r="C7" s="164"/>
      <c r="D7" s="164"/>
      <c r="E7" s="164"/>
      <c r="F7" s="164"/>
      <c r="G7" s="164"/>
      <c r="H7" s="164"/>
      <c r="I7" s="164"/>
      <c r="J7" s="164"/>
      <c r="K7" s="270"/>
    </row>
    <row r="8" spans="1:11" ht="13.5" thickBot="1">
      <c r="A8" s="274" t="s">
        <v>771</v>
      </c>
      <c r="B8" s="275">
        <v>4833612.45</v>
      </c>
      <c r="C8" s="275">
        <v>15000000</v>
      </c>
      <c r="D8" s="275">
        <v>15000000</v>
      </c>
      <c r="E8" s="275">
        <v>15000000</v>
      </c>
      <c r="F8" s="275">
        <v>15000000</v>
      </c>
      <c r="G8" s="276">
        <v>60000000</v>
      </c>
      <c r="H8" s="280">
        <v>6723028.73</v>
      </c>
      <c r="I8" s="280">
        <v>66723028.730000004</v>
      </c>
      <c r="J8" s="278">
        <v>175213696.82</v>
      </c>
      <c r="K8" s="312">
        <v>246770338</v>
      </c>
    </row>
    <row r="9" ht="13.5" thickTop="1"/>
    <row r="10" spans="1:11" ht="39" thickBot="1">
      <c r="A10" s="317" t="s">
        <v>408</v>
      </c>
      <c r="B10" s="337"/>
      <c r="C10" s="337"/>
      <c r="D10" s="337"/>
      <c r="E10" s="338">
        <v>418552.82</v>
      </c>
      <c r="F10" s="337"/>
      <c r="G10" s="337"/>
      <c r="H10" s="337"/>
      <c r="I10" s="337"/>
      <c r="J10" s="338"/>
      <c r="K10" s="337"/>
    </row>
    <row r="11" spans="1:11" ht="13.5" thickBot="1">
      <c r="A11" s="335" t="s">
        <v>771</v>
      </c>
      <c r="B11" s="336">
        <v>7348549.9</v>
      </c>
      <c r="C11" s="336">
        <v>15000000</v>
      </c>
      <c r="D11" s="336">
        <v>14581447.18</v>
      </c>
      <c r="E11" s="336">
        <v>15418552.82</v>
      </c>
      <c r="F11" s="336">
        <v>15000000</v>
      </c>
      <c r="G11" s="336">
        <v>60000000</v>
      </c>
      <c r="H11" s="336">
        <v>6723028.73</v>
      </c>
      <c r="I11" s="336">
        <v>66723028.730000004</v>
      </c>
      <c r="J11" s="278">
        <v>175213696.82</v>
      </c>
      <c r="K11" s="312">
        <v>246770338</v>
      </c>
    </row>
    <row r="12" ht="13.5" thickTop="1">
      <c r="J12" s="282"/>
    </row>
    <row r="13" ht="12.75" outlineLevel="1"/>
  </sheetData>
  <sheetProtection/>
  <printOptions/>
  <pageMargins left="0.56" right="0.2" top="0.67" bottom="0.34" header="0.5" footer="0.18"/>
  <pageSetup fitToHeight="1" fitToWidth="1" horizontalDpi="600" verticalDpi="600" orientation="landscape" paperSize="9" scale="76" r:id="rId1"/>
  <headerFooter alignWithMargins="0">
    <oddHeader>&amp;C&amp;"Tahoma,Normale"RIEPILOGO INVESTIMENTI ANNI 2008-2011 e 2012-2023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="70" zoomScaleNormal="70" zoomScalePageLayoutView="0" workbookViewId="0" topLeftCell="A1">
      <pane xSplit="5" ySplit="1" topLeftCell="F35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39" sqref="J39"/>
    </sheetView>
  </sheetViews>
  <sheetFormatPr defaultColWidth="9.140625" defaultRowHeight="12.75"/>
  <cols>
    <col min="1" max="1" width="17.140625" style="172" customWidth="1"/>
    <col min="2" max="2" width="16.57421875" style="171" customWidth="1"/>
    <col min="3" max="3" width="26.140625" style="171" customWidth="1"/>
    <col min="4" max="4" width="41.00390625" style="171" customWidth="1"/>
    <col min="5" max="5" width="9.57421875" style="172" bestFit="1" customWidth="1"/>
    <col min="6" max="6" width="13.8515625" style="170" customWidth="1"/>
    <col min="7" max="7" width="14.7109375" style="170" customWidth="1"/>
    <col min="8" max="8" width="13.421875" style="170" customWidth="1"/>
    <col min="9" max="11" width="14.7109375" style="170" customWidth="1"/>
    <col min="12" max="16384" width="9.140625" style="259" customWidth="1"/>
  </cols>
  <sheetData>
    <row r="1" spans="1:11" s="260" customFormat="1" ht="85.5" customHeight="1" thickBot="1">
      <c r="A1" s="158" t="s">
        <v>764</v>
      </c>
      <c r="B1" s="159" t="s">
        <v>109</v>
      </c>
      <c r="C1" s="177" t="s">
        <v>304</v>
      </c>
      <c r="D1" s="177" t="s">
        <v>305</v>
      </c>
      <c r="E1" s="160" t="s">
        <v>33</v>
      </c>
      <c r="F1" s="161" t="s">
        <v>34</v>
      </c>
      <c r="G1" s="161" t="s">
        <v>367</v>
      </c>
      <c r="H1" s="161" t="s">
        <v>46</v>
      </c>
      <c r="I1" s="161" t="s">
        <v>39</v>
      </c>
      <c r="J1" s="261" t="s">
        <v>52</v>
      </c>
      <c r="K1" s="158" t="s">
        <v>335</v>
      </c>
    </row>
    <row r="2" spans="1:11" ht="84" customHeight="1">
      <c r="A2" s="301" t="s">
        <v>53</v>
      </c>
      <c r="B2" s="321" t="s">
        <v>306</v>
      </c>
      <c r="C2" s="317" t="s">
        <v>307</v>
      </c>
      <c r="D2" s="317" t="s">
        <v>309</v>
      </c>
      <c r="E2" s="320" t="s">
        <v>54</v>
      </c>
      <c r="F2" s="66">
        <v>9000000</v>
      </c>
      <c r="G2" s="66">
        <v>5000000</v>
      </c>
      <c r="H2" s="66">
        <v>2500000</v>
      </c>
      <c r="I2" s="66">
        <v>410000</v>
      </c>
      <c r="J2" s="300">
        <v>1540000</v>
      </c>
      <c r="K2" s="324">
        <v>2500000</v>
      </c>
    </row>
    <row r="3" spans="1:11" ht="84" customHeight="1">
      <c r="A3" s="301" t="s">
        <v>55</v>
      </c>
      <c r="B3" s="322" t="s">
        <v>343</v>
      </c>
      <c r="C3" s="323" t="s">
        <v>368</v>
      </c>
      <c r="D3" s="323" t="s">
        <v>370</v>
      </c>
      <c r="E3" s="320" t="s">
        <v>82</v>
      </c>
      <c r="F3" s="66">
        <v>4500000</v>
      </c>
      <c r="G3" s="66">
        <v>2300000</v>
      </c>
      <c r="H3" s="66"/>
      <c r="I3" s="66">
        <v>300000</v>
      </c>
      <c r="J3" s="300">
        <v>300000</v>
      </c>
      <c r="K3" s="324">
        <v>1500000</v>
      </c>
    </row>
    <row r="4" spans="1:11" ht="83.25" customHeight="1">
      <c r="A4" s="301" t="s">
        <v>53</v>
      </c>
      <c r="B4" s="321" t="s">
        <v>311</v>
      </c>
      <c r="C4" s="317" t="s">
        <v>308</v>
      </c>
      <c r="D4" s="317" t="s">
        <v>366</v>
      </c>
      <c r="E4" s="320" t="s">
        <v>54</v>
      </c>
      <c r="F4" s="66">
        <v>22800000</v>
      </c>
      <c r="G4" s="66">
        <v>8400000</v>
      </c>
      <c r="H4" s="66"/>
      <c r="I4" s="66"/>
      <c r="J4" s="300"/>
      <c r="K4" s="324">
        <v>2000000</v>
      </c>
    </row>
    <row r="5" spans="1:11" ht="83.25" customHeight="1">
      <c r="A5" s="301" t="s">
        <v>53</v>
      </c>
      <c r="B5" s="321" t="s">
        <v>150</v>
      </c>
      <c r="C5" s="317" t="s">
        <v>709</v>
      </c>
      <c r="D5" s="317" t="s">
        <v>708</v>
      </c>
      <c r="E5" s="320" t="s">
        <v>54</v>
      </c>
      <c r="F5" s="325">
        <v>1180421.25</v>
      </c>
      <c r="G5" s="325">
        <v>1180421.25</v>
      </c>
      <c r="H5" s="325">
        <v>1180421.25</v>
      </c>
      <c r="I5" s="66"/>
      <c r="J5" s="300"/>
      <c r="K5" s="324">
        <v>0</v>
      </c>
    </row>
    <row r="6" spans="1:11" ht="83.25" customHeight="1">
      <c r="A6" s="301" t="s">
        <v>53</v>
      </c>
      <c r="B6" s="321" t="s">
        <v>312</v>
      </c>
      <c r="C6" s="317" t="s">
        <v>365</v>
      </c>
      <c r="D6" s="317" t="s">
        <v>47</v>
      </c>
      <c r="E6" s="320" t="s">
        <v>54</v>
      </c>
      <c r="F6" s="66">
        <v>14500000</v>
      </c>
      <c r="G6" s="66">
        <v>5500000</v>
      </c>
      <c r="H6" s="66"/>
      <c r="I6" s="66">
        <v>350000</v>
      </c>
      <c r="J6" s="300">
        <v>350000</v>
      </c>
      <c r="K6" s="324">
        <v>2900000</v>
      </c>
    </row>
    <row r="7" spans="1:11" ht="83.25" customHeight="1">
      <c r="A7" s="301" t="s">
        <v>53</v>
      </c>
      <c r="B7" s="321" t="s">
        <v>312</v>
      </c>
      <c r="C7" s="317" t="s">
        <v>313</v>
      </c>
      <c r="D7" s="317" t="s">
        <v>315</v>
      </c>
      <c r="E7" s="320" t="s">
        <v>54</v>
      </c>
      <c r="F7" s="66"/>
      <c r="G7" s="66">
        <v>700000</v>
      </c>
      <c r="H7" s="66">
        <v>180000</v>
      </c>
      <c r="I7" s="66">
        <v>305000</v>
      </c>
      <c r="J7" s="300"/>
      <c r="K7" s="324">
        <v>520000</v>
      </c>
    </row>
    <row r="8" spans="1:11" ht="84" customHeight="1">
      <c r="A8" s="301" t="s">
        <v>53</v>
      </c>
      <c r="B8" s="321" t="s">
        <v>316</v>
      </c>
      <c r="C8" s="317" t="s">
        <v>317</v>
      </c>
      <c r="D8" s="317" t="s">
        <v>318</v>
      </c>
      <c r="E8" s="320" t="s">
        <v>54</v>
      </c>
      <c r="F8" s="66">
        <v>12800000</v>
      </c>
      <c r="G8" s="66">
        <v>2750000</v>
      </c>
      <c r="H8" s="66"/>
      <c r="I8" s="66"/>
      <c r="J8" s="300">
        <v>515000</v>
      </c>
      <c r="K8" s="324">
        <v>1700000</v>
      </c>
    </row>
    <row r="9" spans="1:11" ht="84" customHeight="1">
      <c r="A9" s="301" t="s">
        <v>53</v>
      </c>
      <c r="B9" s="321" t="s">
        <v>319</v>
      </c>
      <c r="C9" s="317" t="s">
        <v>320</v>
      </c>
      <c r="D9" s="317" t="s">
        <v>321</v>
      </c>
      <c r="E9" s="320" t="s">
        <v>54</v>
      </c>
      <c r="F9" s="66">
        <v>3100000</v>
      </c>
      <c r="G9" s="66"/>
      <c r="H9" s="66"/>
      <c r="I9" s="66"/>
      <c r="J9" s="300"/>
      <c r="K9" s="324">
        <v>734454.71</v>
      </c>
    </row>
    <row r="10" spans="1:11" ht="84" customHeight="1">
      <c r="A10" s="301" t="s">
        <v>53</v>
      </c>
      <c r="B10" s="321" t="s">
        <v>322</v>
      </c>
      <c r="C10" s="317" t="s">
        <v>323</v>
      </c>
      <c r="D10" s="317" t="s">
        <v>212</v>
      </c>
      <c r="E10" s="320" t="s">
        <v>54</v>
      </c>
      <c r="F10" s="66">
        <v>1000000</v>
      </c>
      <c r="G10" s="66"/>
      <c r="H10" s="66"/>
      <c r="I10" s="66">
        <v>150000</v>
      </c>
      <c r="J10" s="300">
        <v>150000</v>
      </c>
      <c r="K10" s="324">
        <v>1000000</v>
      </c>
    </row>
    <row r="11" spans="1:11" ht="84" customHeight="1">
      <c r="A11" s="301" t="s">
        <v>55</v>
      </c>
      <c r="B11" s="321" t="s">
        <v>523</v>
      </c>
      <c r="C11" s="317" t="s">
        <v>722</v>
      </c>
      <c r="D11" s="7"/>
      <c r="E11" s="320" t="s">
        <v>71</v>
      </c>
      <c r="F11" s="300">
        <v>2320000</v>
      </c>
      <c r="G11" s="66"/>
      <c r="H11" s="91"/>
      <c r="I11" s="66">
        <v>500000</v>
      </c>
      <c r="J11" s="300">
        <v>570000</v>
      </c>
      <c r="K11" s="324">
        <v>1420000</v>
      </c>
    </row>
    <row r="12" spans="1:11" ht="84" customHeight="1">
      <c r="A12" s="301" t="s">
        <v>55</v>
      </c>
      <c r="B12" s="321" t="s">
        <v>417</v>
      </c>
      <c r="C12" s="317" t="s">
        <v>720</v>
      </c>
      <c r="D12" s="60"/>
      <c r="E12" s="320" t="s">
        <v>61</v>
      </c>
      <c r="F12" s="300">
        <v>1365000</v>
      </c>
      <c r="G12" s="60"/>
      <c r="H12" s="66"/>
      <c r="I12" s="66"/>
      <c r="J12" s="300">
        <v>1365000</v>
      </c>
      <c r="K12" s="324">
        <v>1365000</v>
      </c>
    </row>
    <row r="13" spans="1:11" ht="84" customHeight="1">
      <c r="A13" s="301" t="s">
        <v>55</v>
      </c>
      <c r="B13" s="321" t="s">
        <v>417</v>
      </c>
      <c r="C13" s="317" t="s">
        <v>721</v>
      </c>
      <c r="D13" s="318"/>
      <c r="E13" s="320" t="s">
        <v>82</v>
      </c>
      <c r="F13" s="8">
        <v>2100000</v>
      </c>
      <c r="G13" s="60"/>
      <c r="H13" s="326">
        <v>29052.21</v>
      </c>
      <c r="I13" s="66">
        <v>1030000</v>
      </c>
      <c r="J13" s="300">
        <v>690999.79</v>
      </c>
      <c r="K13" s="324">
        <v>2070999.79</v>
      </c>
    </row>
    <row r="14" spans="1:11" ht="84" customHeight="1">
      <c r="A14" s="301" t="s">
        <v>55</v>
      </c>
      <c r="B14" s="321" t="s">
        <v>361</v>
      </c>
      <c r="C14" s="317" t="s">
        <v>328</v>
      </c>
      <c r="D14" s="317" t="s">
        <v>330</v>
      </c>
      <c r="E14" s="320" t="s">
        <v>61</v>
      </c>
      <c r="F14" s="66">
        <v>3000000</v>
      </c>
      <c r="G14" s="66">
        <v>500000</v>
      </c>
      <c r="H14" s="66"/>
      <c r="I14" s="66"/>
      <c r="J14" s="300"/>
      <c r="K14" s="324">
        <v>500000</v>
      </c>
    </row>
    <row r="15" spans="1:11" ht="83.25" customHeight="1">
      <c r="A15" s="301" t="s">
        <v>55</v>
      </c>
      <c r="B15" s="321" t="s">
        <v>15</v>
      </c>
      <c r="C15" s="317" t="s">
        <v>328</v>
      </c>
      <c r="D15" s="317" t="s">
        <v>331</v>
      </c>
      <c r="E15" s="320" t="s">
        <v>82</v>
      </c>
      <c r="F15" s="66">
        <v>7600000</v>
      </c>
      <c r="G15" s="66">
        <v>1700000</v>
      </c>
      <c r="H15" s="66"/>
      <c r="I15" s="66">
        <v>709000</v>
      </c>
      <c r="J15" s="300">
        <v>541000</v>
      </c>
      <c r="K15" s="324">
        <v>1850000</v>
      </c>
    </row>
    <row r="16" spans="1:11" ht="83.25" customHeight="1">
      <c r="A16" s="301" t="s">
        <v>55</v>
      </c>
      <c r="B16" s="321" t="s">
        <v>7</v>
      </c>
      <c r="C16" s="317" t="s">
        <v>336</v>
      </c>
      <c r="D16" s="317" t="s">
        <v>338</v>
      </c>
      <c r="E16" s="320" t="s">
        <v>61</v>
      </c>
      <c r="F16" s="66">
        <v>2500000</v>
      </c>
      <c r="G16" s="66"/>
      <c r="H16" s="66"/>
      <c r="I16" s="66"/>
      <c r="J16" s="300"/>
      <c r="K16" s="324">
        <v>0</v>
      </c>
    </row>
    <row r="17" spans="1:11" ht="83.25" customHeight="1">
      <c r="A17" s="301" t="s">
        <v>55</v>
      </c>
      <c r="B17" s="321" t="s">
        <v>16</v>
      </c>
      <c r="C17" s="317" t="s">
        <v>336</v>
      </c>
      <c r="D17" s="317" t="s">
        <v>337</v>
      </c>
      <c r="E17" s="320" t="s">
        <v>82</v>
      </c>
      <c r="F17" s="66">
        <v>1800000</v>
      </c>
      <c r="G17" s="66"/>
      <c r="H17" s="66"/>
      <c r="I17" s="66"/>
      <c r="J17" s="300"/>
      <c r="K17" s="324">
        <v>0</v>
      </c>
    </row>
    <row r="18" spans="1:11" ht="84" customHeight="1">
      <c r="A18" s="301" t="s">
        <v>55</v>
      </c>
      <c r="B18" s="321" t="s">
        <v>777</v>
      </c>
      <c r="C18" s="317" t="s">
        <v>334</v>
      </c>
      <c r="D18" s="317" t="s">
        <v>8</v>
      </c>
      <c r="E18" s="320" t="s">
        <v>61</v>
      </c>
      <c r="F18" s="66">
        <v>1050000</v>
      </c>
      <c r="G18" s="66"/>
      <c r="H18" s="66"/>
      <c r="I18" s="66"/>
      <c r="J18" s="300"/>
      <c r="K18" s="324">
        <v>500000</v>
      </c>
    </row>
    <row r="19" spans="1:11" ht="84" customHeight="1">
      <c r="A19" s="301" t="s">
        <v>55</v>
      </c>
      <c r="B19" s="321" t="s">
        <v>777</v>
      </c>
      <c r="C19" s="317" t="s">
        <v>334</v>
      </c>
      <c r="D19" s="317" t="s">
        <v>17</v>
      </c>
      <c r="E19" s="320" t="s">
        <v>82</v>
      </c>
      <c r="F19" s="66">
        <v>615000</v>
      </c>
      <c r="G19" s="66"/>
      <c r="H19" s="66"/>
      <c r="I19" s="66"/>
      <c r="J19" s="300"/>
      <c r="K19" s="324">
        <v>230000</v>
      </c>
    </row>
    <row r="20" spans="1:11" ht="84" customHeight="1">
      <c r="A20" s="301" t="s">
        <v>55</v>
      </c>
      <c r="B20" s="322" t="s">
        <v>333</v>
      </c>
      <c r="C20" s="323" t="s">
        <v>332</v>
      </c>
      <c r="D20" s="323"/>
      <c r="E20" s="320" t="s">
        <v>61</v>
      </c>
      <c r="F20" s="66">
        <v>2700000</v>
      </c>
      <c r="G20" s="66"/>
      <c r="H20" s="66"/>
      <c r="I20" s="66">
        <v>500000</v>
      </c>
      <c r="J20" s="300">
        <v>500000</v>
      </c>
      <c r="K20" s="324">
        <v>1650000</v>
      </c>
    </row>
    <row r="21" spans="1:11" ht="84" customHeight="1">
      <c r="A21" s="301" t="s">
        <v>55</v>
      </c>
      <c r="B21" s="321" t="s">
        <v>340</v>
      </c>
      <c r="C21" s="317" t="s">
        <v>339</v>
      </c>
      <c r="D21" s="317" t="s">
        <v>11</v>
      </c>
      <c r="E21" s="320" t="s">
        <v>61</v>
      </c>
      <c r="F21" s="66">
        <v>1020000</v>
      </c>
      <c r="G21" s="66"/>
      <c r="H21" s="66"/>
      <c r="I21" s="66"/>
      <c r="J21" s="300"/>
      <c r="K21" s="324">
        <v>820000</v>
      </c>
    </row>
    <row r="22" spans="1:11" ht="84" customHeight="1">
      <c r="A22" s="301" t="s">
        <v>55</v>
      </c>
      <c r="B22" s="321" t="s">
        <v>340</v>
      </c>
      <c r="C22" s="317" t="s">
        <v>339</v>
      </c>
      <c r="D22" s="317" t="s">
        <v>19</v>
      </c>
      <c r="E22" s="320" t="s">
        <v>82</v>
      </c>
      <c r="F22" s="66">
        <v>900000</v>
      </c>
      <c r="G22" s="66"/>
      <c r="H22" s="66"/>
      <c r="I22" s="66"/>
      <c r="J22" s="300"/>
      <c r="K22" s="324">
        <v>250000</v>
      </c>
    </row>
    <row r="23" spans="1:11" s="318" customFormat="1" ht="84" customHeight="1">
      <c r="A23" s="301" t="s">
        <v>55</v>
      </c>
      <c r="B23" s="321" t="s">
        <v>342</v>
      </c>
      <c r="C23" s="317" t="s">
        <v>719</v>
      </c>
      <c r="D23" s="317" t="s">
        <v>719</v>
      </c>
      <c r="E23" s="320" t="s">
        <v>61</v>
      </c>
      <c r="F23" s="66">
        <v>850000</v>
      </c>
      <c r="G23" s="66"/>
      <c r="H23" s="66">
        <v>524661.2</v>
      </c>
      <c r="I23" s="66"/>
      <c r="J23" s="300">
        <v>25338.8</v>
      </c>
      <c r="K23" s="324">
        <v>125338.8</v>
      </c>
    </row>
    <row r="24" spans="1:11" ht="84" customHeight="1">
      <c r="A24" s="301" t="s">
        <v>122</v>
      </c>
      <c r="B24" s="321" t="s">
        <v>786</v>
      </c>
      <c r="C24" s="317" t="s">
        <v>345</v>
      </c>
      <c r="D24" s="317" t="s">
        <v>344</v>
      </c>
      <c r="E24" s="320" t="s">
        <v>71</v>
      </c>
      <c r="F24" s="66">
        <v>750000</v>
      </c>
      <c r="G24" s="66">
        <v>337350</v>
      </c>
      <c r="H24" s="66"/>
      <c r="I24" s="66">
        <v>150000</v>
      </c>
      <c r="J24" s="300">
        <v>150000</v>
      </c>
      <c r="K24" s="324">
        <v>469000</v>
      </c>
    </row>
    <row r="25" spans="1:11" ht="84" customHeight="1">
      <c r="A25" s="301" t="s">
        <v>122</v>
      </c>
      <c r="B25" s="321" t="s">
        <v>103</v>
      </c>
      <c r="C25" s="317" t="s">
        <v>104</v>
      </c>
      <c r="D25" s="317"/>
      <c r="E25" s="320" t="s">
        <v>61</v>
      </c>
      <c r="F25" s="66">
        <v>500000</v>
      </c>
      <c r="G25" s="66"/>
      <c r="H25" s="66">
        <v>45000</v>
      </c>
      <c r="I25" s="66"/>
      <c r="J25" s="300"/>
      <c r="K25" s="324">
        <v>285000</v>
      </c>
    </row>
    <row r="26" spans="1:11" ht="84" customHeight="1">
      <c r="A26" s="301" t="s">
        <v>122</v>
      </c>
      <c r="B26" s="321" t="s">
        <v>123</v>
      </c>
      <c r="C26" s="317" t="s">
        <v>124</v>
      </c>
      <c r="D26" s="317"/>
      <c r="E26" s="320" t="s">
        <v>82</v>
      </c>
      <c r="F26" s="325">
        <v>1141545.29</v>
      </c>
      <c r="G26" s="66"/>
      <c r="H26" s="66"/>
      <c r="I26" s="66"/>
      <c r="J26" s="300"/>
      <c r="K26" s="324">
        <v>841545.29</v>
      </c>
    </row>
    <row r="27" spans="1:11" ht="84" customHeight="1">
      <c r="A27" s="301" t="s">
        <v>122</v>
      </c>
      <c r="B27" s="321" t="s">
        <v>343</v>
      </c>
      <c r="C27" s="317" t="s">
        <v>346</v>
      </c>
      <c r="D27" s="317"/>
      <c r="E27" s="320" t="s">
        <v>61</v>
      </c>
      <c r="F27" s="66">
        <v>2454000</v>
      </c>
      <c r="G27" s="66"/>
      <c r="H27" s="66">
        <v>1000000</v>
      </c>
      <c r="I27" s="66"/>
      <c r="J27" s="300"/>
      <c r="K27" s="324">
        <v>100000</v>
      </c>
    </row>
    <row r="28" spans="1:11" ht="84" customHeight="1">
      <c r="A28" s="301" t="s">
        <v>122</v>
      </c>
      <c r="B28" s="322" t="s">
        <v>362</v>
      </c>
      <c r="C28" s="323" t="s">
        <v>363</v>
      </c>
      <c r="D28" s="323" t="s">
        <v>363</v>
      </c>
      <c r="E28" s="320" t="s">
        <v>61</v>
      </c>
      <c r="F28" s="66">
        <v>600000</v>
      </c>
      <c r="G28" s="66">
        <v>600000</v>
      </c>
      <c r="H28" s="66"/>
      <c r="I28" s="66"/>
      <c r="J28" s="300"/>
      <c r="K28" s="324">
        <v>500000</v>
      </c>
    </row>
    <row r="29" spans="1:11" ht="84" customHeight="1">
      <c r="A29" s="301" t="s">
        <v>122</v>
      </c>
      <c r="B29" s="322" t="s">
        <v>306</v>
      </c>
      <c r="C29" s="323" t="s">
        <v>364</v>
      </c>
      <c r="D29" s="323"/>
      <c r="E29" s="320" t="s">
        <v>82</v>
      </c>
      <c r="F29" s="66">
        <v>200000</v>
      </c>
      <c r="G29" s="66"/>
      <c r="H29" s="66"/>
      <c r="I29" s="66"/>
      <c r="J29" s="300"/>
      <c r="K29" s="324">
        <v>200000</v>
      </c>
    </row>
    <row r="30" spans="1:11" ht="84" customHeight="1">
      <c r="A30" s="301" t="s">
        <v>122</v>
      </c>
      <c r="B30" s="321" t="s">
        <v>343</v>
      </c>
      <c r="C30" s="317" t="s">
        <v>347</v>
      </c>
      <c r="D30" s="317"/>
      <c r="E30" s="320" t="s">
        <v>61</v>
      </c>
      <c r="F30" s="66">
        <v>5680540</v>
      </c>
      <c r="G30" s="66"/>
      <c r="H30" s="66"/>
      <c r="I30" s="66"/>
      <c r="J30" s="300"/>
      <c r="K30" s="324">
        <v>0</v>
      </c>
    </row>
    <row r="31" spans="1:11" ht="84" customHeight="1">
      <c r="A31" s="301" t="s">
        <v>710</v>
      </c>
      <c r="B31" s="321" t="s">
        <v>343</v>
      </c>
      <c r="C31" s="317" t="s">
        <v>271</v>
      </c>
      <c r="D31" s="317"/>
      <c r="E31" s="320" t="s">
        <v>82</v>
      </c>
      <c r="F31" s="66">
        <v>100000</v>
      </c>
      <c r="G31" s="66"/>
      <c r="H31" s="66"/>
      <c r="I31" s="66"/>
      <c r="J31" s="300"/>
      <c r="K31" s="324">
        <v>100000</v>
      </c>
    </row>
    <row r="32" spans="1:11" ht="84" customHeight="1">
      <c r="A32" s="301" t="s">
        <v>710</v>
      </c>
      <c r="B32" s="321" t="s">
        <v>343</v>
      </c>
      <c r="C32" s="317" t="s">
        <v>272</v>
      </c>
      <c r="D32" s="317"/>
      <c r="E32" s="320" t="s">
        <v>71</v>
      </c>
      <c r="F32" s="66">
        <v>350000</v>
      </c>
      <c r="G32" s="66"/>
      <c r="H32" s="66"/>
      <c r="I32" s="66"/>
      <c r="J32" s="300"/>
      <c r="K32" s="324">
        <v>350000</v>
      </c>
    </row>
    <row r="33" spans="1:11" ht="84" customHeight="1">
      <c r="A33" s="301" t="s">
        <v>710</v>
      </c>
      <c r="B33" s="321" t="s">
        <v>343</v>
      </c>
      <c r="C33" s="317" t="s">
        <v>273</v>
      </c>
      <c r="D33" s="317"/>
      <c r="E33" s="320" t="s">
        <v>61</v>
      </c>
      <c r="F33" s="66">
        <v>270000</v>
      </c>
      <c r="G33" s="66"/>
      <c r="H33" s="66"/>
      <c r="I33" s="66"/>
      <c r="J33" s="300"/>
      <c r="K33" s="324">
        <v>270000</v>
      </c>
    </row>
    <row r="34" spans="1:11" ht="84" customHeight="1">
      <c r="A34" s="301" t="s">
        <v>710</v>
      </c>
      <c r="B34" s="321" t="s">
        <v>343</v>
      </c>
      <c r="C34" s="317" t="s">
        <v>274</v>
      </c>
      <c r="D34" s="317"/>
      <c r="E34" s="320" t="s">
        <v>61</v>
      </c>
      <c r="F34" s="66">
        <v>50000</v>
      </c>
      <c r="G34" s="66"/>
      <c r="H34" s="66"/>
      <c r="I34" s="66"/>
      <c r="J34" s="300"/>
      <c r="K34" s="324">
        <v>50000</v>
      </c>
    </row>
    <row r="35" spans="1:11" ht="84" customHeight="1">
      <c r="A35" s="301" t="s">
        <v>710</v>
      </c>
      <c r="B35" s="321" t="s">
        <v>343</v>
      </c>
      <c r="C35" s="317" t="s">
        <v>275</v>
      </c>
      <c r="D35" s="317"/>
      <c r="E35" s="320" t="s">
        <v>54</v>
      </c>
      <c r="F35" s="66">
        <v>100000</v>
      </c>
      <c r="G35" s="66"/>
      <c r="H35" s="66"/>
      <c r="I35" s="66"/>
      <c r="J35" s="300"/>
      <c r="K35" s="324">
        <v>100000</v>
      </c>
    </row>
    <row r="36" spans="1:11" ht="84" customHeight="1">
      <c r="A36" s="301" t="s">
        <v>717</v>
      </c>
      <c r="B36" s="321" t="s">
        <v>343</v>
      </c>
      <c r="C36" s="317" t="s">
        <v>718</v>
      </c>
      <c r="D36" s="317"/>
      <c r="E36" s="320" t="s">
        <v>54</v>
      </c>
      <c r="F36" s="325">
        <v>418552.82</v>
      </c>
      <c r="G36" s="66"/>
      <c r="H36" s="66"/>
      <c r="I36" s="66">
        <v>418552.82</v>
      </c>
      <c r="J36" s="300"/>
      <c r="K36" s="324">
        <v>418552.82</v>
      </c>
    </row>
    <row r="37" spans="1:11" ht="84" customHeight="1">
      <c r="A37" s="301" t="s">
        <v>56</v>
      </c>
      <c r="B37" s="321" t="s">
        <v>343</v>
      </c>
      <c r="C37" s="317"/>
      <c r="D37" s="317"/>
      <c r="E37" s="320"/>
      <c r="F37" s="66"/>
      <c r="G37" s="66"/>
      <c r="H37" s="66"/>
      <c r="I37" s="66">
        <v>4500000</v>
      </c>
      <c r="J37" s="300">
        <v>4000000</v>
      </c>
      <c r="K37" s="324">
        <v>15500000</v>
      </c>
    </row>
    <row r="38" spans="1:11" ht="84" customHeight="1" thickBot="1">
      <c r="A38" s="327" t="s">
        <v>57</v>
      </c>
      <c r="B38" s="328" t="s">
        <v>343</v>
      </c>
      <c r="C38" s="329"/>
      <c r="D38" s="329"/>
      <c r="E38" s="330"/>
      <c r="F38" s="331"/>
      <c r="G38" s="331"/>
      <c r="H38" s="331">
        <v>1263894.07</v>
      </c>
      <c r="I38" s="66">
        <v>6096000</v>
      </c>
      <c r="J38" s="332">
        <v>4302661.41</v>
      </c>
      <c r="K38" s="123">
        <v>17598661.41</v>
      </c>
    </row>
    <row r="39" spans="1:11" ht="21" customHeight="1" thickBot="1">
      <c r="A39" s="352" t="s">
        <v>702</v>
      </c>
      <c r="B39" s="353"/>
      <c r="C39" s="285"/>
      <c r="D39" s="285"/>
      <c r="E39" s="285"/>
      <c r="F39" s="285"/>
      <c r="G39" s="264">
        <v>28967771.25</v>
      </c>
      <c r="H39" s="265">
        <v>6723028.73</v>
      </c>
      <c r="I39" s="264">
        <v>15418552.82</v>
      </c>
      <c r="J39" s="265">
        <v>15000000</v>
      </c>
      <c r="K39" s="264">
        <v>60418552.81999999</v>
      </c>
    </row>
    <row r="40" spans="9:10" ht="12.75">
      <c r="I40" s="259"/>
      <c r="J40" s="259"/>
    </row>
  </sheetData>
  <sheetProtection/>
  <autoFilter ref="A1:K40"/>
  <mergeCells count="1">
    <mergeCell ref="A39:B39"/>
  </mergeCells>
  <printOptions gridLines="1" horizontalCentered="1"/>
  <pageMargins left="0.15748031496062992" right="0.1968503937007874" top="0.6299212598425197" bottom="0.4724409448818898" header="0.1968503937007874" footer="0.2362204724409449"/>
  <pageSetup fitToHeight="31" horizontalDpi="600" verticalDpi="600" orientation="landscape" paperSize="8" scale="80" r:id="rId1"/>
  <headerFooter alignWithMargins="0">
    <oddHeader>&amp;C&amp;20INVESTIMENTI 2008-2011 - GRANDI OPERE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>
      <selection activeCell="J3" sqref="J3"/>
    </sheetView>
  </sheetViews>
  <sheetFormatPr defaultColWidth="9.140625" defaultRowHeight="12.75"/>
  <cols>
    <col min="1" max="1" width="21.28125" style="0" customWidth="1"/>
    <col min="2" max="2" width="35.421875" style="0" customWidth="1"/>
    <col min="3" max="3" width="5.7109375" style="0" customWidth="1"/>
    <col min="4" max="4" width="12.7109375" style="0" customWidth="1"/>
    <col min="5" max="5" width="13.28125" style="0" customWidth="1"/>
    <col min="6" max="6" width="13.8515625" style="0" customWidth="1"/>
    <col min="7" max="7" width="14.28125" style="0" customWidth="1"/>
    <col min="8" max="8" width="14.57421875" style="0" customWidth="1"/>
    <col min="9" max="9" width="13.57421875" style="0" customWidth="1"/>
  </cols>
  <sheetData>
    <row r="1" spans="1:9" ht="64.5" customHeight="1" thickBot="1">
      <c r="A1" s="385" t="s">
        <v>351</v>
      </c>
      <c r="B1" s="386" t="s">
        <v>350</v>
      </c>
      <c r="C1" s="387" t="s">
        <v>33</v>
      </c>
      <c r="D1" s="388" t="s">
        <v>34</v>
      </c>
      <c r="E1" s="388" t="s">
        <v>36</v>
      </c>
      <c r="F1" s="388" t="s">
        <v>46</v>
      </c>
      <c r="G1" s="389" t="s">
        <v>39</v>
      </c>
      <c r="H1" s="390" t="s">
        <v>52</v>
      </c>
      <c r="I1" s="388" t="s">
        <v>715</v>
      </c>
    </row>
    <row r="2" spans="1:9" ht="12.75">
      <c r="A2" s="381" t="s">
        <v>488</v>
      </c>
      <c r="B2" s="382"/>
      <c r="C2" s="383"/>
      <c r="D2" s="384">
        <f>SUM(D3:D78)</f>
        <v>17562147.82</v>
      </c>
      <c r="E2" s="384">
        <f>SUM(E3:E78)</f>
        <v>2876500</v>
      </c>
      <c r="F2" s="384">
        <v>770131</v>
      </c>
      <c r="G2" s="384">
        <f>SUM(G3:G78)</f>
        <v>6514553.015454546</v>
      </c>
      <c r="H2" s="384">
        <f>SUM(H3:H78)</f>
        <v>4302661.405454545</v>
      </c>
      <c r="I2" s="391">
        <f>SUM(I3:I78)</f>
        <v>10817214.420909092</v>
      </c>
    </row>
    <row r="3" spans="1:9" ht="51.75" customHeight="1">
      <c r="A3" s="105" t="s">
        <v>58</v>
      </c>
      <c r="B3" s="74" t="s">
        <v>190</v>
      </c>
      <c r="C3" s="16" t="s">
        <v>61</v>
      </c>
      <c r="D3" s="66">
        <v>320000</v>
      </c>
      <c r="E3" s="286"/>
      <c r="F3" s="67">
        <v>160055.16</v>
      </c>
      <c r="G3" s="66"/>
      <c r="H3" s="66">
        <v>159922.36</v>
      </c>
      <c r="I3" s="66">
        <v>159922.36</v>
      </c>
    </row>
    <row r="4" spans="1:9" ht="51.75" customHeight="1">
      <c r="A4" s="105" t="s">
        <v>781</v>
      </c>
      <c r="B4" s="74" t="s">
        <v>759</v>
      </c>
      <c r="C4" s="16" t="s">
        <v>61</v>
      </c>
      <c r="D4" s="66">
        <v>200000</v>
      </c>
      <c r="E4" s="286"/>
      <c r="F4" s="67">
        <v>50000</v>
      </c>
      <c r="G4" s="66">
        <v>100000</v>
      </c>
      <c r="H4" s="66">
        <v>50000</v>
      </c>
      <c r="I4" s="66">
        <v>150000</v>
      </c>
    </row>
    <row r="5" spans="1:9" ht="51.75" customHeight="1">
      <c r="A5" s="105" t="s">
        <v>781</v>
      </c>
      <c r="B5" s="74" t="s">
        <v>586</v>
      </c>
      <c r="C5" s="16" t="s">
        <v>61</v>
      </c>
      <c r="D5" s="289">
        <v>100000</v>
      </c>
      <c r="E5" s="290"/>
      <c r="F5" s="291"/>
      <c r="G5" s="66">
        <v>100000</v>
      </c>
      <c r="H5" s="66"/>
      <c r="I5" s="66">
        <v>100000</v>
      </c>
    </row>
    <row r="6" spans="1:9" ht="51.75" customHeight="1">
      <c r="A6" s="105" t="s">
        <v>781</v>
      </c>
      <c r="B6" s="74" t="s">
        <v>217</v>
      </c>
      <c r="C6" s="16" t="s">
        <v>54</v>
      </c>
      <c r="D6" s="66">
        <v>100000</v>
      </c>
      <c r="E6" s="286"/>
      <c r="F6" s="67"/>
      <c r="G6" s="66">
        <v>100000</v>
      </c>
      <c r="H6" s="66"/>
      <c r="I6" s="66">
        <v>100000</v>
      </c>
    </row>
    <row r="7" spans="1:9" ht="51.75" customHeight="1">
      <c r="A7" s="165" t="s">
        <v>343</v>
      </c>
      <c r="B7" s="162" t="s">
        <v>730</v>
      </c>
      <c r="C7" s="166" t="s">
        <v>54</v>
      </c>
      <c r="D7" s="167">
        <v>360000</v>
      </c>
      <c r="E7" s="168"/>
      <c r="F7" s="169"/>
      <c r="G7" s="167">
        <v>180000</v>
      </c>
      <c r="H7" s="167">
        <v>180000</v>
      </c>
      <c r="I7" s="66">
        <v>360000</v>
      </c>
    </row>
    <row r="8" spans="1:9" ht="51.75" customHeight="1">
      <c r="A8" s="105" t="s">
        <v>60</v>
      </c>
      <c r="B8" s="74" t="s">
        <v>538</v>
      </c>
      <c r="C8" s="16" t="s">
        <v>54</v>
      </c>
      <c r="D8" s="66">
        <v>180000</v>
      </c>
      <c r="E8" s="286"/>
      <c r="F8" s="67"/>
      <c r="G8" s="66">
        <v>100000</v>
      </c>
      <c r="H8" s="66">
        <v>80000</v>
      </c>
      <c r="I8" s="66">
        <v>180000</v>
      </c>
    </row>
    <row r="9" spans="1:9" ht="51.75" customHeight="1">
      <c r="A9" s="96" t="s">
        <v>779</v>
      </c>
      <c r="B9" s="74" t="s">
        <v>405</v>
      </c>
      <c r="C9" s="16" t="s">
        <v>82</v>
      </c>
      <c r="D9" s="66">
        <v>100000</v>
      </c>
      <c r="E9" s="286"/>
      <c r="F9" s="67"/>
      <c r="G9" s="66"/>
      <c r="H9" s="66">
        <v>100000</v>
      </c>
      <c r="I9" s="66">
        <v>100000</v>
      </c>
    </row>
    <row r="10" spans="1:9" ht="51.75" customHeight="1">
      <c r="A10" s="165" t="s">
        <v>62</v>
      </c>
      <c r="B10" s="162" t="s">
        <v>729</v>
      </c>
      <c r="C10" s="166" t="s">
        <v>54</v>
      </c>
      <c r="D10" s="167">
        <v>143776</v>
      </c>
      <c r="E10" s="168"/>
      <c r="F10" s="169"/>
      <c r="G10" s="167">
        <v>143776</v>
      </c>
      <c r="H10" s="299"/>
      <c r="I10" s="66">
        <v>143776</v>
      </c>
    </row>
    <row r="11" spans="1:9" ht="51.75" customHeight="1">
      <c r="A11" s="165" t="s">
        <v>63</v>
      </c>
      <c r="B11" s="162" t="s">
        <v>711</v>
      </c>
      <c r="C11" s="166" t="s">
        <v>61</v>
      </c>
      <c r="D11" s="167">
        <v>650000</v>
      </c>
      <c r="E11" s="168"/>
      <c r="F11" s="169"/>
      <c r="G11" s="66">
        <v>99500</v>
      </c>
      <c r="H11" s="66">
        <v>300000</v>
      </c>
      <c r="I11" s="66">
        <v>399500</v>
      </c>
    </row>
    <row r="12" spans="1:9" ht="51.75" customHeight="1">
      <c r="A12" s="165" t="s">
        <v>63</v>
      </c>
      <c r="B12" s="162" t="s">
        <v>731</v>
      </c>
      <c r="C12" s="166" t="s">
        <v>82</v>
      </c>
      <c r="D12" s="167">
        <v>100000</v>
      </c>
      <c r="E12" s="168"/>
      <c r="F12" s="169"/>
      <c r="G12" s="258"/>
      <c r="H12" s="167">
        <v>100000</v>
      </c>
      <c r="I12" s="66">
        <v>100000</v>
      </c>
    </row>
    <row r="13" spans="1:9" ht="51.75" customHeight="1">
      <c r="A13" s="165" t="s">
        <v>63</v>
      </c>
      <c r="B13" s="162" t="s">
        <v>732</v>
      </c>
      <c r="C13" s="166" t="s">
        <v>54</v>
      </c>
      <c r="D13" s="167">
        <v>110000</v>
      </c>
      <c r="E13" s="168"/>
      <c r="F13" s="169"/>
      <c r="G13" s="167"/>
      <c r="H13" s="167">
        <v>110000</v>
      </c>
      <c r="I13" s="66">
        <v>110000</v>
      </c>
    </row>
    <row r="14" spans="1:9" ht="51.75" customHeight="1">
      <c r="A14" s="165" t="s">
        <v>785</v>
      </c>
      <c r="B14" s="162" t="s">
        <v>188</v>
      </c>
      <c r="C14" s="166" t="s">
        <v>82</v>
      </c>
      <c r="D14" s="179">
        <v>200000</v>
      </c>
      <c r="E14" s="178"/>
      <c r="F14" s="179"/>
      <c r="G14" s="167">
        <v>200000</v>
      </c>
      <c r="H14" s="167"/>
      <c r="I14" s="66">
        <v>200000</v>
      </c>
    </row>
    <row r="15" spans="1:9" ht="51.75" customHeight="1">
      <c r="A15" s="165" t="s">
        <v>785</v>
      </c>
      <c r="B15" s="162" t="s">
        <v>724</v>
      </c>
      <c r="C15" s="166" t="s">
        <v>61</v>
      </c>
      <c r="D15" s="167">
        <v>120000</v>
      </c>
      <c r="E15" s="168"/>
      <c r="F15" s="169"/>
      <c r="G15" s="167"/>
      <c r="H15" s="167">
        <v>120000</v>
      </c>
      <c r="I15" s="66">
        <v>120000</v>
      </c>
    </row>
    <row r="16" spans="1:9" ht="51.75" customHeight="1">
      <c r="A16" s="165" t="s">
        <v>67</v>
      </c>
      <c r="B16" s="162" t="s">
        <v>401</v>
      </c>
      <c r="C16" s="166" t="s">
        <v>54</v>
      </c>
      <c r="D16" s="167">
        <v>150000</v>
      </c>
      <c r="E16" s="168"/>
      <c r="F16" s="169"/>
      <c r="G16" s="167"/>
      <c r="H16" s="167">
        <v>150000</v>
      </c>
      <c r="I16" s="66">
        <v>150000</v>
      </c>
    </row>
    <row r="17" spans="1:9" ht="51.75" customHeight="1">
      <c r="A17" s="105" t="s">
        <v>784</v>
      </c>
      <c r="B17" s="74" t="s">
        <v>713</v>
      </c>
      <c r="C17" s="16" t="s">
        <v>54</v>
      </c>
      <c r="D17" s="66">
        <v>260000</v>
      </c>
      <c r="E17" s="286"/>
      <c r="F17" s="67"/>
      <c r="G17" s="66">
        <v>130000</v>
      </c>
      <c r="H17" s="66">
        <v>130000</v>
      </c>
      <c r="I17" s="66">
        <v>260000</v>
      </c>
    </row>
    <row r="18" spans="1:9" ht="51.75" customHeight="1">
      <c r="A18" s="105" t="s">
        <v>784</v>
      </c>
      <c r="B18" s="74" t="s">
        <v>735</v>
      </c>
      <c r="C18" s="16" t="s">
        <v>82</v>
      </c>
      <c r="D18" s="66">
        <v>120000</v>
      </c>
      <c r="E18" s="286"/>
      <c r="F18" s="67"/>
      <c r="G18" s="66"/>
      <c r="H18" s="66">
        <v>120000</v>
      </c>
      <c r="I18" s="66">
        <v>120000</v>
      </c>
    </row>
    <row r="19" spans="1:9" ht="51.75" customHeight="1">
      <c r="A19" s="165" t="s">
        <v>68</v>
      </c>
      <c r="B19" s="162" t="s">
        <v>126</v>
      </c>
      <c r="C19" s="166" t="s">
        <v>71</v>
      </c>
      <c r="D19" s="66">
        <v>500000</v>
      </c>
      <c r="E19" s="168"/>
      <c r="F19" s="169"/>
      <c r="G19" s="66"/>
      <c r="H19" s="66">
        <v>100000</v>
      </c>
      <c r="I19" s="66">
        <v>100000</v>
      </c>
    </row>
    <row r="20" spans="1:9" ht="51.75" customHeight="1">
      <c r="A20" s="165" t="s">
        <v>68</v>
      </c>
      <c r="B20" s="162" t="s">
        <v>127</v>
      </c>
      <c r="C20" s="166" t="s">
        <v>71</v>
      </c>
      <c r="D20" s="66">
        <v>100000</v>
      </c>
      <c r="E20" s="168"/>
      <c r="F20" s="169"/>
      <c r="G20" s="66">
        <v>100000</v>
      </c>
      <c r="H20" s="172"/>
      <c r="I20" s="66">
        <v>100000</v>
      </c>
    </row>
    <row r="21" spans="1:9" ht="51.75" customHeight="1">
      <c r="A21" s="105" t="s">
        <v>150</v>
      </c>
      <c r="B21" s="74" t="s">
        <v>743</v>
      </c>
      <c r="C21" s="16" t="s">
        <v>54</v>
      </c>
      <c r="D21" s="66">
        <v>280000</v>
      </c>
      <c r="E21" s="287"/>
      <c r="F21" s="66">
        <v>37855.85</v>
      </c>
      <c r="G21" s="66">
        <v>242144.15</v>
      </c>
      <c r="H21" s="66"/>
      <c r="I21" s="66">
        <v>242144.15</v>
      </c>
    </row>
    <row r="22" spans="1:9" ht="51.75" customHeight="1">
      <c r="A22" s="105" t="s">
        <v>150</v>
      </c>
      <c r="B22" s="74" t="s">
        <v>744</v>
      </c>
      <c r="C22" s="16" t="s">
        <v>88</v>
      </c>
      <c r="D22" s="66">
        <v>470000</v>
      </c>
      <c r="E22" s="286">
        <v>30000</v>
      </c>
      <c r="F22" s="67">
        <v>88999.90909090909</v>
      </c>
      <c r="G22" s="66">
        <v>190500.04545454547</v>
      </c>
      <c r="H22" s="66">
        <v>160500.04545454547</v>
      </c>
      <c r="I22" s="66">
        <v>351000.09090909094</v>
      </c>
    </row>
    <row r="23" spans="1:9" ht="51.75" customHeight="1">
      <c r="A23" s="105" t="s">
        <v>787</v>
      </c>
      <c r="B23" s="74" t="s">
        <v>369</v>
      </c>
      <c r="C23" s="16" t="s">
        <v>82</v>
      </c>
      <c r="D23" s="66">
        <v>150000</v>
      </c>
      <c r="E23" s="167">
        <v>90000</v>
      </c>
      <c r="F23" s="66"/>
      <c r="G23" s="66">
        <v>60000</v>
      </c>
      <c r="H23" s="66"/>
      <c r="I23" s="66">
        <v>60000</v>
      </c>
    </row>
    <row r="24" spans="1:9" ht="51.75" customHeight="1">
      <c r="A24" s="105" t="s">
        <v>74</v>
      </c>
      <c r="B24" s="74" t="s">
        <v>704</v>
      </c>
      <c r="C24" s="16" t="s">
        <v>82</v>
      </c>
      <c r="D24" s="66">
        <v>260000</v>
      </c>
      <c r="E24" s="167">
        <v>80000</v>
      </c>
      <c r="F24" s="67">
        <v>28000</v>
      </c>
      <c r="G24" s="66">
        <v>152000</v>
      </c>
      <c r="H24" s="66"/>
      <c r="I24" s="66">
        <v>152000</v>
      </c>
    </row>
    <row r="25" spans="1:9" ht="51.75" customHeight="1">
      <c r="A25" s="105" t="s">
        <v>75</v>
      </c>
      <c r="B25" s="74" t="s">
        <v>51</v>
      </c>
      <c r="C25" s="166" t="s">
        <v>54</v>
      </c>
      <c r="D25" s="167">
        <v>250000</v>
      </c>
      <c r="E25" s="168"/>
      <c r="F25" s="169"/>
      <c r="G25" s="354" t="s">
        <v>43</v>
      </c>
      <c r="H25" s="355"/>
      <c r="I25" s="66">
        <v>0</v>
      </c>
    </row>
    <row r="26" spans="1:9" ht="51.75" customHeight="1">
      <c r="A26" s="105" t="s">
        <v>75</v>
      </c>
      <c r="B26" s="74" t="s">
        <v>745</v>
      </c>
      <c r="C26" s="16" t="s">
        <v>54</v>
      </c>
      <c r="D26" s="66">
        <v>100000</v>
      </c>
      <c r="E26" s="287"/>
      <c r="F26" s="66"/>
      <c r="G26" s="66">
        <v>100000</v>
      </c>
      <c r="H26" s="66"/>
      <c r="I26" s="66">
        <v>100000</v>
      </c>
    </row>
    <row r="27" spans="1:9" ht="51.75" customHeight="1">
      <c r="A27" s="105" t="s">
        <v>76</v>
      </c>
      <c r="B27" s="80" t="s">
        <v>590</v>
      </c>
      <c r="C27" s="16" t="s">
        <v>61</v>
      </c>
      <c r="D27" s="66">
        <v>130000</v>
      </c>
      <c r="E27" s="167">
        <v>40000</v>
      </c>
      <c r="F27" s="67"/>
      <c r="G27" s="66">
        <v>90000</v>
      </c>
      <c r="H27" s="66"/>
      <c r="I27" s="66">
        <v>90000</v>
      </c>
    </row>
    <row r="28" spans="1:9" ht="51.75" customHeight="1">
      <c r="A28" s="105" t="s">
        <v>76</v>
      </c>
      <c r="B28" s="74" t="s">
        <v>746</v>
      </c>
      <c r="C28" s="16" t="s">
        <v>54</v>
      </c>
      <c r="D28" s="66">
        <v>200000</v>
      </c>
      <c r="E28" s="286"/>
      <c r="F28" s="10"/>
      <c r="G28" s="66">
        <v>90000</v>
      </c>
      <c r="H28" s="66"/>
      <c r="I28" s="66">
        <v>90000</v>
      </c>
    </row>
    <row r="29" spans="1:9" ht="51.75" customHeight="1">
      <c r="A29" s="105" t="s">
        <v>76</v>
      </c>
      <c r="B29" s="74" t="s">
        <v>727</v>
      </c>
      <c r="C29" s="16" t="s">
        <v>61</v>
      </c>
      <c r="D29" s="66">
        <v>550000</v>
      </c>
      <c r="E29" s="284"/>
      <c r="F29" s="284"/>
      <c r="G29" s="284"/>
      <c r="H29" s="66">
        <v>100000</v>
      </c>
      <c r="I29" s="66">
        <v>100000</v>
      </c>
    </row>
    <row r="30" spans="1:9" ht="51.75" customHeight="1">
      <c r="A30" s="105" t="s">
        <v>77</v>
      </c>
      <c r="B30" s="74" t="s">
        <v>200</v>
      </c>
      <c r="C30" s="16" t="s">
        <v>61</v>
      </c>
      <c r="D30" s="66">
        <v>100000</v>
      </c>
      <c r="E30" s="287">
        <v>50000</v>
      </c>
      <c r="F30" s="66"/>
      <c r="G30" s="66">
        <v>50000</v>
      </c>
      <c r="H30" s="66"/>
      <c r="I30" s="66">
        <v>50000</v>
      </c>
    </row>
    <row r="31" spans="1:9" ht="51.75" customHeight="1">
      <c r="A31" s="165" t="s">
        <v>77</v>
      </c>
      <c r="B31" s="162" t="s">
        <v>712</v>
      </c>
      <c r="C31" s="166" t="s">
        <v>82</v>
      </c>
      <c r="D31" s="167">
        <v>250000</v>
      </c>
      <c r="E31" s="168"/>
      <c r="F31" s="169"/>
      <c r="G31" s="167">
        <v>125000</v>
      </c>
      <c r="H31" s="167">
        <v>125000</v>
      </c>
      <c r="I31" s="66">
        <v>250000</v>
      </c>
    </row>
    <row r="32" spans="1:9" ht="51.75" customHeight="1">
      <c r="A32" s="105" t="s">
        <v>78</v>
      </c>
      <c r="B32" s="74" t="s">
        <v>591</v>
      </c>
      <c r="C32" s="16" t="s">
        <v>54</v>
      </c>
      <c r="D32" s="66">
        <v>100000</v>
      </c>
      <c r="E32" s="286"/>
      <c r="F32" s="67"/>
      <c r="G32" s="66">
        <v>100000</v>
      </c>
      <c r="H32" s="66"/>
      <c r="I32" s="66">
        <v>100000</v>
      </c>
    </row>
    <row r="33" spans="1:9" ht="51.75" customHeight="1">
      <c r="A33" s="165" t="s">
        <v>78</v>
      </c>
      <c r="B33" s="162" t="s">
        <v>525</v>
      </c>
      <c r="C33" s="166" t="s">
        <v>54</v>
      </c>
      <c r="D33" s="167">
        <v>260000</v>
      </c>
      <c r="E33" s="168"/>
      <c r="F33" s="169"/>
      <c r="G33" s="167">
        <v>260000</v>
      </c>
      <c r="H33" s="167"/>
      <c r="I33" s="66">
        <v>260000</v>
      </c>
    </row>
    <row r="34" spans="1:9" ht="51.75" customHeight="1">
      <c r="A34" s="105" t="s">
        <v>80</v>
      </c>
      <c r="B34" s="74" t="s">
        <v>747</v>
      </c>
      <c r="C34" s="16" t="s">
        <v>82</v>
      </c>
      <c r="D34" s="66">
        <v>100000</v>
      </c>
      <c r="E34" s="286"/>
      <c r="F34" s="67"/>
      <c r="G34" s="66">
        <v>100000</v>
      </c>
      <c r="H34" s="66"/>
      <c r="I34" s="66">
        <v>100000</v>
      </c>
    </row>
    <row r="35" spans="1:9" ht="51.75" customHeight="1">
      <c r="A35" s="105" t="s">
        <v>83</v>
      </c>
      <c r="B35" s="74" t="s">
        <v>161</v>
      </c>
      <c r="C35" s="16" t="s">
        <v>54</v>
      </c>
      <c r="D35" s="66">
        <v>200000</v>
      </c>
      <c r="E35" s="287">
        <v>100000</v>
      </c>
      <c r="F35" s="66"/>
      <c r="G35" s="66">
        <v>60000</v>
      </c>
      <c r="H35" s="66">
        <v>40000</v>
      </c>
      <c r="I35" s="66">
        <v>100000</v>
      </c>
    </row>
    <row r="36" spans="1:9" ht="51.75" customHeight="1">
      <c r="A36" s="105" t="s">
        <v>83</v>
      </c>
      <c r="B36" s="74" t="s">
        <v>748</v>
      </c>
      <c r="C36" s="16" t="s">
        <v>82</v>
      </c>
      <c r="D36" s="66">
        <v>550000</v>
      </c>
      <c r="E36" s="287">
        <v>375000</v>
      </c>
      <c r="F36" s="66"/>
      <c r="G36" s="66">
        <v>175000</v>
      </c>
      <c r="H36" s="66"/>
      <c r="I36" s="66">
        <v>175000</v>
      </c>
    </row>
    <row r="37" spans="1:9" ht="51.75" customHeight="1">
      <c r="A37" s="105" t="s">
        <v>83</v>
      </c>
      <c r="B37" s="74" t="s">
        <v>45</v>
      </c>
      <c r="C37" s="16" t="s">
        <v>54</v>
      </c>
      <c r="D37" s="66">
        <v>400000</v>
      </c>
      <c r="E37" s="287"/>
      <c r="F37" s="66"/>
      <c r="G37" s="66">
        <v>225500</v>
      </c>
      <c r="H37" s="66"/>
      <c r="I37" s="66">
        <v>225500</v>
      </c>
    </row>
    <row r="38" spans="1:9" ht="51.75" customHeight="1">
      <c r="A38" s="105" t="s">
        <v>83</v>
      </c>
      <c r="B38" s="74" t="s">
        <v>749</v>
      </c>
      <c r="C38" s="16" t="s">
        <v>54</v>
      </c>
      <c r="D38" s="66">
        <v>120000</v>
      </c>
      <c r="E38" s="287"/>
      <c r="F38" s="66"/>
      <c r="G38" s="66"/>
      <c r="H38" s="66">
        <v>120000</v>
      </c>
      <c r="I38" s="66">
        <v>120000</v>
      </c>
    </row>
    <row r="39" spans="1:9" ht="51.75" customHeight="1">
      <c r="A39" s="165" t="s">
        <v>89</v>
      </c>
      <c r="B39" s="162" t="s">
        <v>725</v>
      </c>
      <c r="C39" s="166" t="s">
        <v>61</v>
      </c>
      <c r="D39" s="167">
        <v>120000</v>
      </c>
      <c r="E39" s="168"/>
      <c r="F39" s="169"/>
      <c r="G39" s="167"/>
      <c r="H39" s="167">
        <v>120000</v>
      </c>
      <c r="I39" s="66">
        <v>120000</v>
      </c>
    </row>
    <row r="40" spans="1:9" ht="51.75" customHeight="1">
      <c r="A40" s="165" t="s">
        <v>89</v>
      </c>
      <c r="B40" s="162" t="s">
        <v>726</v>
      </c>
      <c r="C40" s="166" t="s">
        <v>71</v>
      </c>
      <c r="D40" s="167">
        <v>420000</v>
      </c>
      <c r="E40" s="168"/>
      <c r="F40" s="169"/>
      <c r="G40" s="167"/>
      <c r="H40" s="167">
        <v>10000</v>
      </c>
      <c r="I40" s="66">
        <v>10000</v>
      </c>
    </row>
    <row r="41" spans="1:9" ht="51.75" customHeight="1">
      <c r="A41" s="105" t="s">
        <v>89</v>
      </c>
      <c r="B41" s="74" t="s">
        <v>164</v>
      </c>
      <c r="C41" s="16" t="s">
        <v>54</v>
      </c>
      <c r="D41" s="66">
        <v>110000</v>
      </c>
      <c r="E41" s="286"/>
      <c r="F41" s="67"/>
      <c r="G41" s="8">
        <v>110000</v>
      </c>
      <c r="H41" s="300"/>
      <c r="I41" s="66">
        <v>110000</v>
      </c>
    </row>
    <row r="42" spans="1:9" ht="51.75" customHeight="1">
      <c r="A42" s="105" t="s">
        <v>117</v>
      </c>
      <c r="B42" s="74" t="s">
        <v>391</v>
      </c>
      <c r="C42" s="166" t="s">
        <v>82</v>
      </c>
      <c r="D42" s="167">
        <v>220000</v>
      </c>
      <c r="E42" s="168"/>
      <c r="F42" s="169"/>
      <c r="G42" s="66">
        <v>220000</v>
      </c>
      <c r="H42" s="167"/>
      <c r="I42" s="66">
        <v>220000</v>
      </c>
    </row>
    <row r="43" spans="1:9" ht="51.75" customHeight="1">
      <c r="A43" s="105" t="s">
        <v>117</v>
      </c>
      <c r="B43" s="74" t="s">
        <v>716</v>
      </c>
      <c r="C43" s="16" t="s">
        <v>61</v>
      </c>
      <c r="D43" s="66">
        <v>235000</v>
      </c>
      <c r="E43" s="286"/>
      <c r="F43" s="67"/>
      <c r="G43" s="66">
        <v>175000</v>
      </c>
      <c r="H43" s="66">
        <v>60000</v>
      </c>
      <c r="I43" s="66">
        <v>235000</v>
      </c>
    </row>
    <row r="44" spans="1:9" ht="51.75" customHeight="1">
      <c r="A44" s="105" t="s">
        <v>117</v>
      </c>
      <c r="B44" s="74" t="s">
        <v>750</v>
      </c>
      <c r="C44" s="16" t="s">
        <v>61</v>
      </c>
      <c r="D44" s="66">
        <v>250000</v>
      </c>
      <c r="E44" s="286"/>
      <c r="F44" s="67"/>
      <c r="G44" s="10"/>
      <c r="H44" s="66">
        <v>250000</v>
      </c>
      <c r="I44" s="66">
        <v>250000</v>
      </c>
    </row>
    <row r="45" spans="1:9" ht="51.75" customHeight="1">
      <c r="A45" s="105" t="s">
        <v>117</v>
      </c>
      <c r="B45" s="74" t="s">
        <v>774</v>
      </c>
      <c r="C45" s="16" t="s">
        <v>82</v>
      </c>
      <c r="D45" s="66">
        <v>64000</v>
      </c>
      <c r="E45" s="286"/>
      <c r="F45" s="67"/>
      <c r="G45" s="66">
        <v>64000</v>
      </c>
      <c r="H45" s="66"/>
      <c r="I45" s="66">
        <v>64000</v>
      </c>
    </row>
    <row r="46" spans="1:9" ht="51.75" customHeight="1">
      <c r="A46" s="165" t="s">
        <v>90</v>
      </c>
      <c r="B46" s="162" t="s">
        <v>526</v>
      </c>
      <c r="C46" s="166" t="s">
        <v>54</v>
      </c>
      <c r="D46" s="167">
        <v>105000</v>
      </c>
      <c r="E46" s="168"/>
      <c r="F46" s="169"/>
      <c r="G46" s="167">
        <v>105000</v>
      </c>
      <c r="H46" s="167"/>
      <c r="I46" s="66">
        <v>105000</v>
      </c>
    </row>
    <row r="47" spans="1:9" ht="51.75" customHeight="1">
      <c r="A47" s="165" t="s">
        <v>90</v>
      </c>
      <c r="B47" s="162" t="s">
        <v>790</v>
      </c>
      <c r="C47" s="166" t="s">
        <v>54</v>
      </c>
      <c r="D47" s="167">
        <v>260000</v>
      </c>
      <c r="E47" s="168"/>
      <c r="F47" s="169"/>
      <c r="G47" s="66"/>
      <c r="H47" s="66">
        <v>100000</v>
      </c>
      <c r="I47" s="66">
        <v>100000</v>
      </c>
    </row>
    <row r="48" spans="1:9" ht="51.75" customHeight="1">
      <c r="A48" s="105" t="s">
        <v>90</v>
      </c>
      <c r="B48" s="74" t="s">
        <v>751</v>
      </c>
      <c r="C48" s="16" t="s">
        <v>54</v>
      </c>
      <c r="D48" s="66">
        <v>100000</v>
      </c>
      <c r="E48" s="286"/>
      <c r="F48" s="67"/>
      <c r="G48" s="66"/>
      <c r="H48" s="66">
        <v>100000</v>
      </c>
      <c r="I48" s="66">
        <v>100000</v>
      </c>
    </row>
    <row r="49" spans="1:9" ht="51.75" customHeight="1">
      <c r="A49" s="105" t="s">
        <v>91</v>
      </c>
      <c r="B49" s="162" t="s">
        <v>539</v>
      </c>
      <c r="C49" s="16" t="s">
        <v>82</v>
      </c>
      <c r="D49" s="66">
        <v>150000</v>
      </c>
      <c r="E49" s="286"/>
      <c r="F49" s="67"/>
      <c r="G49" s="8"/>
      <c r="H49" s="66">
        <v>150000</v>
      </c>
      <c r="I49" s="66">
        <v>150000</v>
      </c>
    </row>
    <row r="50" spans="1:9" ht="51.75" customHeight="1">
      <c r="A50" s="105" t="s">
        <v>175</v>
      </c>
      <c r="B50" s="294" t="s">
        <v>359</v>
      </c>
      <c r="C50" s="16" t="s">
        <v>82</v>
      </c>
      <c r="D50" s="66">
        <v>170000</v>
      </c>
      <c r="E50" s="287"/>
      <c r="F50" s="66"/>
      <c r="G50" s="66">
        <v>170000</v>
      </c>
      <c r="H50" s="66"/>
      <c r="I50" s="66">
        <v>170000</v>
      </c>
    </row>
    <row r="51" spans="1:9" ht="51.75" customHeight="1">
      <c r="A51" s="105" t="s">
        <v>92</v>
      </c>
      <c r="B51" s="74" t="s">
        <v>592</v>
      </c>
      <c r="C51" s="16" t="s">
        <v>54</v>
      </c>
      <c r="D51" s="66">
        <v>200000</v>
      </c>
      <c r="E51" s="67">
        <v>200000</v>
      </c>
      <c r="F51" s="66"/>
      <c r="G51" s="66"/>
      <c r="H51" s="60"/>
      <c r="I51" s="66">
        <v>0</v>
      </c>
    </row>
    <row r="52" spans="1:9" ht="51.75" customHeight="1">
      <c r="A52" s="105" t="s">
        <v>92</v>
      </c>
      <c r="B52" s="74" t="s">
        <v>238</v>
      </c>
      <c r="C52" s="16" t="s">
        <v>82</v>
      </c>
      <c r="D52" s="66">
        <v>107819</v>
      </c>
      <c r="E52" s="286"/>
      <c r="F52" s="67"/>
      <c r="G52" s="66"/>
      <c r="H52" s="66">
        <v>107819</v>
      </c>
      <c r="I52" s="66">
        <v>107819</v>
      </c>
    </row>
    <row r="53" spans="1:9" ht="51.75" customHeight="1">
      <c r="A53" s="105" t="s">
        <v>93</v>
      </c>
      <c r="B53" s="74" t="s">
        <v>354</v>
      </c>
      <c r="C53" s="16" t="s">
        <v>88</v>
      </c>
      <c r="D53" s="66">
        <v>230000</v>
      </c>
      <c r="E53" s="286"/>
      <c r="F53" s="67">
        <v>30000</v>
      </c>
      <c r="G53" s="66">
        <v>200000</v>
      </c>
      <c r="H53" s="66"/>
      <c r="I53" s="66">
        <v>200000</v>
      </c>
    </row>
    <row r="54" spans="1:9" ht="51.75" customHeight="1">
      <c r="A54" s="105" t="s">
        <v>780</v>
      </c>
      <c r="B54" s="74" t="s">
        <v>540</v>
      </c>
      <c r="C54" s="16" t="s">
        <v>61</v>
      </c>
      <c r="D54" s="66">
        <v>870000</v>
      </c>
      <c r="E54" s="287">
        <v>521500</v>
      </c>
      <c r="F54" s="66">
        <v>198500</v>
      </c>
      <c r="G54" s="66">
        <v>70000</v>
      </c>
      <c r="H54" s="66"/>
      <c r="I54" s="66">
        <v>70000</v>
      </c>
    </row>
    <row r="55" spans="1:9" ht="51.75" customHeight="1">
      <c r="A55" s="105" t="s">
        <v>780</v>
      </c>
      <c r="B55" s="74" t="s">
        <v>593</v>
      </c>
      <c r="C55" s="16" t="s">
        <v>82</v>
      </c>
      <c r="D55" s="66">
        <v>350000</v>
      </c>
      <c r="E55" s="287">
        <v>250000</v>
      </c>
      <c r="F55" s="66"/>
      <c r="G55" s="66">
        <v>100000</v>
      </c>
      <c r="H55" s="66"/>
      <c r="I55" s="66">
        <v>100000</v>
      </c>
    </row>
    <row r="56" spans="1:9" ht="51.75" customHeight="1">
      <c r="A56" s="105" t="s">
        <v>780</v>
      </c>
      <c r="B56" s="74" t="s">
        <v>358</v>
      </c>
      <c r="C56" s="16" t="s">
        <v>54</v>
      </c>
      <c r="D56" s="66">
        <v>170000</v>
      </c>
      <c r="E56" s="286"/>
      <c r="F56" s="67"/>
      <c r="G56" s="66">
        <v>170000</v>
      </c>
      <c r="H56" s="66"/>
      <c r="I56" s="66">
        <v>170000</v>
      </c>
    </row>
    <row r="57" spans="1:9" ht="51.75" customHeight="1">
      <c r="A57" s="105" t="s">
        <v>94</v>
      </c>
      <c r="B57" s="74" t="s">
        <v>95</v>
      </c>
      <c r="C57" s="16" t="s">
        <v>54</v>
      </c>
      <c r="D57" s="66">
        <v>160000</v>
      </c>
      <c r="E57" s="286">
        <v>60000</v>
      </c>
      <c r="F57" s="67"/>
      <c r="G57" s="66">
        <v>10000</v>
      </c>
      <c r="H57" s="66"/>
      <c r="I57" s="66">
        <v>10000</v>
      </c>
    </row>
    <row r="58" spans="1:9" ht="51.75" customHeight="1">
      <c r="A58" s="95" t="s">
        <v>285</v>
      </c>
      <c r="B58" s="74" t="s">
        <v>594</v>
      </c>
      <c r="C58" s="16" t="s">
        <v>54</v>
      </c>
      <c r="D58" s="66">
        <v>320000</v>
      </c>
      <c r="E58" s="287">
        <v>105000</v>
      </c>
      <c r="F58" s="66"/>
      <c r="G58" s="66">
        <v>145000</v>
      </c>
      <c r="H58" s="66"/>
      <c r="I58" s="66">
        <v>145000</v>
      </c>
    </row>
    <row r="59" spans="1:9" ht="51.75" customHeight="1">
      <c r="A59" s="105" t="s">
        <v>94</v>
      </c>
      <c r="B59" s="74" t="s">
        <v>50</v>
      </c>
      <c r="C59" s="16" t="s">
        <v>54</v>
      </c>
      <c r="D59" s="66">
        <v>110000</v>
      </c>
      <c r="E59" s="286"/>
      <c r="F59" s="67"/>
      <c r="G59" s="66">
        <v>110000</v>
      </c>
      <c r="H59" s="316"/>
      <c r="I59" s="66">
        <v>110000</v>
      </c>
    </row>
    <row r="60" spans="1:9" ht="51.75" customHeight="1">
      <c r="A60" s="105" t="s">
        <v>96</v>
      </c>
      <c r="B60" s="74" t="s">
        <v>106</v>
      </c>
      <c r="C60" s="16" t="s">
        <v>61</v>
      </c>
      <c r="D60" s="66">
        <v>600000</v>
      </c>
      <c r="E60" s="286">
        <v>400000</v>
      </c>
      <c r="F60" s="67">
        <v>100000</v>
      </c>
      <c r="G60" s="66">
        <v>100000</v>
      </c>
      <c r="H60" s="66"/>
      <c r="I60" s="66">
        <v>100000</v>
      </c>
    </row>
    <row r="61" spans="1:9" ht="51.75" customHeight="1">
      <c r="A61" s="105" t="s">
        <v>96</v>
      </c>
      <c r="B61" s="74" t="s">
        <v>211</v>
      </c>
      <c r="C61" s="16" t="s">
        <v>54</v>
      </c>
      <c r="D61" s="66">
        <v>200000</v>
      </c>
      <c r="E61" s="287">
        <v>50000</v>
      </c>
      <c r="F61" s="66"/>
      <c r="G61" s="66">
        <v>100000</v>
      </c>
      <c r="H61" s="66">
        <v>50000</v>
      </c>
      <c r="I61" s="66">
        <v>150000</v>
      </c>
    </row>
    <row r="62" spans="1:9" ht="51.75" customHeight="1">
      <c r="A62" s="105" t="s">
        <v>97</v>
      </c>
      <c r="B62" s="74" t="s">
        <v>752</v>
      </c>
      <c r="C62" s="16" t="s">
        <v>54</v>
      </c>
      <c r="D62" s="66">
        <v>100000</v>
      </c>
      <c r="E62" s="286"/>
      <c r="F62" s="67"/>
      <c r="G62" s="66">
        <v>100000</v>
      </c>
      <c r="H62" s="66"/>
      <c r="I62" s="66">
        <v>100000</v>
      </c>
    </row>
    <row r="63" spans="1:9" ht="51.75" customHeight="1">
      <c r="A63" s="105" t="s">
        <v>98</v>
      </c>
      <c r="B63" s="74" t="s">
        <v>541</v>
      </c>
      <c r="C63" s="16" t="s">
        <v>54</v>
      </c>
      <c r="D63" s="66">
        <v>150000</v>
      </c>
      <c r="E63" s="286">
        <v>100000</v>
      </c>
      <c r="F63" s="67"/>
      <c r="G63" s="66">
        <v>50000</v>
      </c>
      <c r="H63" s="66"/>
      <c r="I63" s="66">
        <v>50000</v>
      </c>
    </row>
    <row r="64" spans="1:9" ht="51.75" customHeight="1">
      <c r="A64" s="105" t="s">
        <v>98</v>
      </c>
      <c r="B64" s="294" t="s">
        <v>192</v>
      </c>
      <c r="C64" s="16" t="s">
        <v>82</v>
      </c>
      <c r="D64" s="66">
        <v>200000</v>
      </c>
      <c r="E64" s="287">
        <v>30000</v>
      </c>
      <c r="F64" s="66"/>
      <c r="G64" s="66">
        <v>100000</v>
      </c>
      <c r="H64" s="66">
        <v>70000</v>
      </c>
      <c r="I64" s="66">
        <v>170000</v>
      </c>
    </row>
    <row r="65" spans="1:9" ht="51.75" customHeight="1">
      <c r="A65" s="105" t="s">
        <v>98</v>
      </c>
      <c r="B65" s="294" t="s">
        <v>393</v>
      </c>
      <c r="C65" s="16" t="s">
        <v>54</v>
      </c>
      <c r="D65" s="66">
        <v>220000</v>
      </c>
      <c r="E65" s="287"/>
      <c r="F65" s="66"/>
      <c r="G65" s="66">
        <v>220000</v>
      </c>
      <c r="H65" s="66"/>
      <c r="I65" s="66">
        <v>220000</v>
      </c>
    </row>
    <row r="66" spans="1:9" ht="51.75" customHeight="1">
      <c r="A66" s="105" t="s">
        <v>99</v>
      </c>
      <c r="B66" s="74" t="s">
        <v>293</v>
      </c>
      <c r="C66" s="16" t="s">
        <v>54</v>
      </c>
      <c r="D66" s="66">
        <v>733000</v>
      </c>
      <c r="E66" s="287">
        <v>210000</v>
      </c>
      <c r="F66" s="67"/>
      <c r="G66" s="66">
        <v>160000</v>
      </c>
      <c r="H66" s="66">
        <v>363000</v>
      </c>
      <c r="I66" s="66">
        <v>523000</v>
      </c>
    </row>
    <row r="67" spans="1:9" ht="51.75" customHeight="1">
      <c r="A67" s="105" t="s">
        <v>99</v>
      </c>
      <c r="B67" s="74" t="s">
        <v>703</v>
      </c>
      <c r="C67" s="16" t="s">
        <v>54</v>
      </c>
      <c r="D67" s="66">
        <v>400000</v>
      </c>
      <c r="E67" s="287">
        <v>185000</v>
      </c>
      <c r="F67" s="67"/>
      <c r="G67" s="66">
        <v>125000</v>
      </c>
      <c r="H67" s="66"/>
      <c r="I67" s="66">
        <v>125000</v>
      </c>
    </row>
    <row r="68" spans="1:9" ht="51.75" customHeight="1">
      <c r="A68" s="105" t="s">
        <v>783</v>
      </c>
      <c r="B68" s="74" t="s">
        <v>753</v>
      </c>
      <c r="C68" s="16" t="s">
        <v>82</v>
      </c>
      <c r="D68" s="66">
        <v>100000</v>
      </c>
      <c r="E68" s="286"/>
      <c r="F68" s="67"/>
      <c r="G68" s="66">
        <v>100000</v>
      </c>
      <c r="H68" s="66"/>
      <c r="I68" s="66">
        <v>100000</v>
      </c>
    </row>
    <row r="69" spans="1:9" ht="51.75" customHeight="1">
      <c r="A69" s="105" t="s">
        <v>783</v>
      </c>
      <c r="B69" s="74" t="s">
        <v>755</v>
      </c>
      <c r="C69" s="16" t="s">
        <v>54</v>
      </c>
      <c r="D69" s="66">
        <v>100000</v>
      </c>
      <c r="E69" s="286"/>
      <c r="F69" s="67"/>
      <c r="G69" s="66">
        <v>100000</v>
      </c>
      <c r="H69" s="66"/>
      <c r="I69" s="66">
        <v>100000</v>
      </c>
    </row>
    <row r="70" spans="1:9" ht="51.75" customHeight="1">
      <c r="A70" s="105" t="s">
        <v>783</v>
      </c>
      <c r="B70" s="74" t="s">
        <v>399</v>
      </c>
      <c r="C70" s="16" t="s">
        <v>54</v>
      </c>
      <c r="D70" s="66">
        <v>500000</v>
      </c>
      <c r="E70" s="286"/>
      <c r="F70" s="67"/>
      <c r="G70" s="66"/>
      <c r="H70" s="66">
        <v>100000</v>
      </c>
      <c r="I70" s="66">
        <v>100000</v>
      </c>
    </row>
    <row r="71" spans="1:9" ht="51.75" customHeight="1">
      <c r="A71" s="105" t="s">
        <v>782</v>
      </c>
      <c r="B71" s="74" t="s">
        <v>723</v>
      </c>
      <c r="C71" s="16" t="s">
        <v>61</v>
      </c>
      <c r="D71" s="66">
        <v>135000</v>
      </c>
      <c r="E71" s="286"/>
      <c r="F71" s="67"/>
      <c r="G71" s="66"/>
      <c r="H71" s="66">
        <v>135000</v>
      </c>
      <c r="I71" s="66">
        <v>135000</v>
      </c>
    </row>
    <row r="72" spans="1:9" ht="51.75" customHeight="1">
      <c r="A72" s="105" t="s">
        <v>782</v>
      </c>
      <c r="B72" s="74" t="s">
        <v>542</v>
      </c>
      <c r="C72" s="16" t="s">
        <v>54</v>
      </c>
      <c r="D72" s="66">
        <v>40000</v>
      </c>
      <c r="E72" s="286"/>
      <c r="F72" s="67"/>
      <c r="G72" s="356" t="s">
        <v>44</v>
      </c>
      <c r="H72" s="357"/>
      <c r="I72" s="339"/>
    </row>
    <row r="73" spans="1:9" ht="51.75" customHeight="1">
      <c r="A73" s="165" t="s">
        <v>100</v>
      </c>
      <c r="B73" s="162" t="s">
        <v>728</v>
      </c>
      <c r="C73" s="166" t="s">
        <v>82</v>
      </c>
      <c r="D73" s="167">
        <v>360000</v>
      </c>
      <c r="E73" s="168"/>
      <c r="F73" s="169"/>
      <c r="G73" s="167">
        <v>18580</v>
      </c>
      <c r="H73" s="66">
        <v>341420</v>
      </c>
      <c r="I73" s="66">
        <v>360000</v>
      </c>
    </row>
    <row r="74" spans="1:9" ht="51.75" customHeight="1">
      <c r="A74" s="105" t="s">
        <v>103</v>
      </c>
      <c r="B74" s="74" t="s">
        <v>758</v>
      </c>
      <c r="C74" s="16" t="s">
        <v>54</v>
      </c>
      <c r="D74" s="66">
        <v>300000</v>
      </c>
      <c r="E74" s="286"/>
      <c r="F74" s="67"/>
      <c r="G74" s="167"/>
      <c r="H74" s="66">
        <v>100000</v>
      </c>
      <c r="I74" s="66">
        <v>100000</v>
      </c>
    </row>
    <row r="75" spans="1:9" ht="51.75" customHeight="1">
      <c r="A75" s="105" t="s">
        <v>74</v>
      </c>
      <c r="B75" s="162" t="s">
        <v>544</v>
      </c>
      <c r="C75" s="166" t="s">
        <v>54</v>
      </c>
      <c r="D75" s="66">
        <v>110000</v>
      </c>
      <c r="E75" s="168"/>
      <c r="F75" s="169"/>
      <c r="G75" s="167">
        <v>110000</v>
      </c>
      <c r="H75" s="66"/>
      <c r="I75" s="66">
        <v>110000</v>
      </c>
    </row>
    <row r="76" spans="1:9" ht="51.75" customHeight="1">
      <c r="A76" s="105" t="s">
        <v>783</v>
      </c>
      <c r="B76" s="162" t="s">
        <v>545</v>
      </c>
      <c r="C76" s="166" t="s">
        <v>54</v>
      </c>
      <c r="D76" s="66">
        <v>110000</v>
      </c>
      <c r="E76" s="168"/>
      <c r="F76" s="169"/>
      <c r="G76" s="167">
        <v>110000</v>
      </c>
      <c r="H76" s="66"/>
      <c r="I76" s="66">
        <v>110000</v>
      </c>
    </row>
    <row r="77" spans="1:9" ht="51.75" customHeight="1">
      <c r="A77" s="105" t="s">
        <v>70</v>
      </c>
      <c r="B77" s="162" t="s">
        <v>543</v>
      </c>
      <c r="C77" s="166" t="s">
        <v>54</v>
      </c>
      <c r="D77" s="66">
        <v>153000</v>
      </c>
      <c r="E77" s="168"/>
      <c r="F77" s="169"/>
      <c r="G77" s="167">
        <v>153000</v>
      </c>
      <c r="H77" s="66"/>
      <c r="I77" s="66">
        <v>153000</v>
      </c>
    </row>
    <row r="78" spans="1:9" ht="51.75" customHeight="1">
      <c r="A78" s="105" t="s">
        <v>101</v>
      </c>
      <c r="B78" s="162" t="s">
        <v>236</v>
      </c>
      <c r="C78" s="166" t="s">
        <v>54</v>
      </c>
      <c r="D78" s="66">
        <v>45552.82</v>
      </c>
      <c r="E78" s="168"/>
      <c r="F78" s="169"/>
      <c r="G78" s="167">
        <v>45552.82</v>
      </c>
      <c r="H78" s="66"/>
      <c r="I78" s="66">
        <v>45552.82</v>
      </c>
    </row>
    <row r="79" ht="51.75" customHeight="1"/>
  </sheetData>
  <mergeCells count="2">
    <mergeCell ref="G25:H25"/>
    <mergeCell ref="G72:H7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F25" sqref="F25"/>
    </sheetView>
  </sheetViews>
  <sheetFormatPr defaultColWidth="9.140625" defaultRowHeight="12.75"/>
  <cols>
    <col min="1" max="1" width="22.421875" style="0" customWidth="1"/>
    <col min="2" max="2" width="36.57421875" style="0" customWidth="1"/>
    <col min="3" max="3" width="6.00390625" style="0" customWidth="1"/>
    <col min="4" max="4" width="20.421875" style="0" customWidth="1"/>
  </cols>
  <sheetData>
    <row r="1" spans="1:4" ht="45.75">
      <c r="A1" s="263" t="s">
        <v>351</v>
      </c>
      <c r="B1" s="296" t="s">
        <v>350</v>
      </c>
      <c r="C1" s="297" t="s">
        <v>33</v>
      </c>
      <c r="D1" s="298" t="s">
        <v>34</v>
      </c>
    </row>
    <row r="2" spans="1:4" ht="51.75" customHeight="1">
      <c r="A2" s="105" t="s">
        <v>781</v>
      </c>
      <c r="B2" s="292" t="s">
        <v>760</v>
      </c>
      <c r="C2" s="16" t="s">
        <v>54</v>
      </c>
      <c r="D2" s="66">
        <v>50000</v>
      </c>
    </row>
    <row r="3" spans="1:4" ht="51.75" customHeight="1">
      <c r="A3" s="165" t="s">
        <v>62</v>
      </c>
      <c r="B3" s="162" t="s">
        <v>776</v>
      </c>
      <c r="C3" s="166" t="s">
        <v>54</v>
      </c>
      <c r="D3" s="66">
        <v>100000</v>
      </c>
    </row>
    <row r="4" spans="1:4" ht="51.75" customHeight="1">
      <c r="A4" s="105" t="s">
        <v>63</v>
      </c>
      <c r="B4" s="74" t="s">
        <v>400</v>
      </c>
      <c r="C4" s="16" t="s">
        <v>54</v>
      </c>
      <c r="D4" s="66">
        <v>35000</v>
      </c>
    </row>
    <row r="5" spans="1:4" ht="51.75" customHeight="1">
      <c r="A5" s="165" t="s">
        <v>785</v>
      </c>
      <c r="B5" s="162" t="s">
        <v>733</v>
      </c>
      <c r="C5" s="166" t="s">
        <v>54</v>
      </c>
      <c r="D5" s="167">
        <v>260000</v>
      </c>
    </row>
    <row r="6" spans="1:4" ht="51.75" customHeight="1">
      <c r="A6" s="165" t="s">
        <v>785</v>
      </c>
      <c r="B6" s="162" t="s">
        <v>189</v>
      </c>
      <c r="C6" s="166" t="s">
        <v>82</v>
      </c>
      <c r="D6" s="179">
        <v>100000</v>
      </c>
    </row>
    <row r="7" spans="1:4" ht="51.75" customHeight="1">
      <c r="A7" s="105" t="s">
        <v>784</v>
      </c>
      <c r="B7" s="74" t="s">
        <v>714</v>
      </c>
      <c r="C7" s="16" t="s">
        <v>88</v>
      </c>
      <c r="D7" s="66">
        <v>335000</v>
      </c>
    </row>
    <row r="8" spans="1:4" ht="51.75" customHeight="1">
      <c r="A8" s="105" t="s">
        <v>784</v>
      </c>
      <c r="B8" s="74" t="s">
        <v>734</v>
      </c>
      <c r="C8" s="16" t="s">
        <v>82</v>
      </c>
      <c r="D8" s="66">
        <v>100000</v>
      </c>
    </row>
    <row r="9" spans="1:4" ht="51.75" customHeight="1">
      <c r="A9" s="105" t="s">
        <v>68</v>
      </c>
      <c r="B9" s="292" t="s">
        <v>761</v>
      </c>
      <c r="C9" s="16" t="s">
        <v>54</v>
      </c>
      <c r="D9" s="66">
        <v>250000</v>
      </c>
    </row>
    <row r="10" spans="1:4" ht="51.75" customHeight="1">
      <c r="A10" s="105" t="s">
        <v>150</v>
      </c>
      <c r="B10" s="74" t="s">
        <v>398</v>
      </c>
      <c r="C10" s="16" t="s">
        <v>82</v>
      </c>
      <c r="D10" s="66">
        <v>370000</v>
      </c>
    </row>
    <row r="11" spans="1:4" ht="51.75" customHeight="1">
      <c r="A11" s="105" t="s">
        <v>79</v>
      </c>
      <c r="B11" s="74" t="s">
        <v>762</v>
      </c>
      <c r="C11" s="16" t="s">
        <v>54</v>
      </c>
      <c r="D11" s="66">
        <v>180000</v>
      </c>
    </row>
    <row r="12" spans="1:4" ht="51.75" customHeight="1">
      <c r="A12" s="105" t="s">
        <v>84</v>
      </c>
      <c r="B12" s="74" t="s">
        <v>705</v>
      </c>
      <c r="C12" s="16" t="s">
        <v>82</v>
      </c>
      <c r="D12" s="66">
        <v>100000</v>
      </c>
    </row>
    <row r="13" spans="1:4" ht="51.75" customHeight="1">
      <c r="A13" s="105" t="s">
        <v>117</v>
      </c>
      <c r="B13" s="74" t="s">
        <v>191</v>
      </c>
      <c r="C13" s="166" t="s">
        <v>82</v>
      </c>
      <c r="D13" s="167">
        <v>120000</v>
      </c>
    </row>
    <row r="14" spans="1:4" ht="51.75" customHeight="1">
      <c r="A14" s="105" t="s">
        <v>91</v>
      </c>
      <c r="B14" s="162" t="s">
        <v>404</v>
      </c>
      <c r="C14" s="16" t="s">
        <v>54</v>
      </c>
      <c r="D14" s="66">
        <v>110000</v>
      </c>
    </row>
    <row r="15" spans="1:4" ht="51.75" customHeight="1">
      <c r="A15" s="105" t="s">
        <v>93</v>
      </c>
      <c r="B15" s="74" t="s">
        <v>355</v>
      </c>
      <c r="C15" s="16" t="s">
        <v>88</v>
      </c>
      <c r="D15" s="66">
        <v>60000</v>
      </c>
    </row>
    <row r="16" spans="1:4" ht="51.75" customHeight="1">
      <c r="A16" s="105" t="s">
        <v>93</v>
      </c>
      <c r="B16" s="74" t="s">
        <v>707</v>
      </c>
      <c r="C16" s="16" t="s">
        <v>54</v>
      </c>
      <c r="D16" s="66">
        <v>120000</v>
      </c>
    </row>
    <row r="17" spans="1:4" ht="51.75" customHeight="1">
      <c r="A17" s="105" t="s">
        <v>780</v>
      </c>
      <c r="B17" s="74" t="s">
        <v>403</v>
      </c>
      <c r="C17" s="16" t="s">
        <v>54</v>
      </c>
      <c r="D17" s="66">
        <v>220000</v>
      </c>
    </row>
    <row r="18" spans="1:4" ht="51.75" customHeight="1">
      <c r="A18" s="105" t="s">
        <v>99</v>
      </c>
      <c r="B18" s="74" t="s">
        <v>775</v>
      </c>
      <c r="C18" s="16" t="s">
        <v>82</v>
      </c>
      <c r="D18" s="90">
        <v>130000</v>
      </c>
    </row>
    <row r="19" spans="1:4" ht="51.75" customHeight="1">
      <c r="A19" s="105" t="s">
        <v>783</v>
      </c>
      <c r="B19" s="74" t="s">
        <v>754</v>
      </c>
      <c r="C19" s="16" t="s">
        <v>82</v>
      </c>
      <c r="D19" s="66">
        <v>80000</v>
      </c>
    </row>
    <row r="20" spans="1:4" ht="51.75" customHeight="1">
      <c r="A20" s="105" t="s">
        <v>783</v>
      </c>
      <c r="B20" s="292" t="s">
        <v>763</v>
      </c>
      <c r="C20" s="16" t="s">
        <v>54</v>
      </c>
      <c r="D20" s="66">
        <v>50000</v>
      </c>
    </row>
    <row r="21" spans="1:4" ht="51.75" customHeight="1">
      <c r="A21" s="105" t="s">
        <v>783</v>
      </c>
      <c r="B21" s="74" t="s">
        <v>756</v>
      </c>
      <c r="C21" s="16" t="s">
        <v>54</v>
      </c>
      <c r="D21" s="66">
        <v>70000</v>
      </c>
    </row>
    <row r="22" spans="1:4" ht="51.75" customHeight="1">
      <c r="A22" s="165" t="s">
        <v>100</v>
      </c>
      <c r="B22" s="162" t="s">
        <v>757</v>
      </c>
      <c r="C22" s="166" t="s">
        <v>88</v>
      </c>
      <c r="D22" s="167">
        <v>600000</v>
      </c>
    </row>
    <row r="23" spans="1:4" ht="51.75" customHeight="1">
      <c r="A23" s="105" t="s">
        <v>117</v>
      </c>
      <c r="B23" s="74" t="s">
        <v>40</v>
      </c>
      <c r="C23" s="16" t="s">
        <v>82</v>
      </c>
      <c r="D23" s="66">
        <v>100000</v>
      </c>
    </row>
    <row r="24" spans="1:4" ht="51.75" customHeight="1">
      <c r="A24" s="105" t="s">
        <v>62</v>
      </c>
      <c r="B24" s="74" t="s">
        <v>41</v>
      </c>
      <c r="C24" s="16" t="s">
        <v>82</v>
      </c>
      <c r="D24" s="66">
        <v>250000</v>
      </c>
    </row>
    <row r="25" spans="1:4" ht="51.75" customHeight="1">
      <c r="A25" s="105" t="s">
        <v>77</v>
      </c>
      <c r="B25" s="74" t="s">
        <v>42</v>
      </c>
      <c r="C25" s="16" t="s">
        <v>54</v>
      </c>
      <c r="D25" s="66">
        <v>90000</v>
      </c>
    </row>
    <row r="26" spans="1:4" ht="51.75" customHeight="1">
      <c r="A26" s="105" t="s">
        <v>90</v>
      </c>
      <c r="B26" s="74" t="s">
        <v>49</v>
      </c>
      <c r="C26" s="16" t="s">
        <v>54</v>
      </c>
      <c r="D26" s="66">
        <v>80000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4">
      <selection activeCell="E16" sqref="E16"/>
    </sheetView>
  </sheetViews>
  <sheetFormatPr defaultColWidth="9.140625" defaultRowHeight="12.75"/>
  <cols>
    <col min="1" max="1" width="2.140625" style="306" customWidth="1"/>
    <col min="2" max="2" width="17.421875" style="347" customWidth="1"/>
    <col min="3" max="3" width="27.7109375" style="347" customWidth="1"/>
    <col min="4" max="4" width="4.7109375" style="306" customWidth="1"/>
    <col min="5" max="5" width="40.57421875" style="306" customWidth="1"/>
    <col min="6" max="6" width="2.421875" style="0" customWidth="1"/>
    <col min="12" max="16384" width="9.140625" style="306" customWidth="1"/>
  </cols>
  <sheetData>
    <row r="1" spans="2:11" s="302" customFormat="1" ht="5.25" customHeight="1">
      <c r="B1" s="344"/>
      <c r="C1" s="303"/>
      <c r="E1" s="303"/>
      <c r="F1"/>
      <c r="G1"/>
      <c r="H1"/>
      <c r="I1"/>
      <c r="J1"/>
      <c r="K1"/>
    </row>
    <row r="2" spans="2:11" s="302" customFormat="1" ht="17.25" customHeight="1">
      <c r="B2" s="304" t="s">
        <v>283</v>
      </c>
      <c r="C2" s="305"/>
      <c r="D2" s="305"/>
      <c r="E2" s="305"/>
      <c r="F2"/>
      <c r="G2"/>
      <c r="H2"/>
      <c r="I2"/>
      <c r="J2"/>
      <c r="K2"/>
    </row>
    <row r="3" spans="2:11" s="302" customFormat="1" ht="17.25" customHeight="1">
      <c r="B3" s="304" t="s">
        <v>284</v>
      </c>
      <c r="C3" s="305"/>
      <c r="D3" s="305"/>
      <c r="E3" s="305"/>
      <c r="F3"/>
      <c r="G3"/>
      <c r="H3"/>
      <c r="I3"/>
      <c r="J3"/>
      <c r="K3"/>
    </row>
    <row r="4" spans="2:11" s="6" customFormat="1" ht="11.25" customHeight="1" thickBot="1">
      <c r="B4" s="305"/>
      <c r="C4" s="305"/>
      <c r="D4" s="305"/>
      <c r="E4" s="304"/>
      <c r="F4"/>
      <c r="G4"/>
      <c r="H4"/>
      <c r="I4"/>
      <c r="J4"/>
      <c r="K4"/>
    </row>
    <row r="5" spans="2:11" s="7" customFormat="1" ht="51" customHeight="1" thickBot="1" thickTop="1">
      <c r="B5" s="340" t="s">
        <v>351</v>
      </c>
      <c r="C5" s="341" t="s">
        <v>791</v>
      </c>
      <c r="D5" s="342" t="s">
        <v>33</v>
      </c>
      <c r="E5" s="343" t="s">
        <v>792</v>
      </c>
      <c r="F5" s="92"/>
      <c r="G5" s="92"/>
      <c r="H5" s="92"/>
      <c r="I5" s="92"/>
      <c r="J5" s="92"/>
      <c r="K5" s="92"/>
    </row>
    <row r="6" spans="2:5" ht="42" customHeight="1">
      <c r="B6" s="345" t="s">
        <v>779</v>
      </c>
      <c r="C6" s="348" t="s">
        <v>406</v>
      </c>
      <c r="D6" s="307" t="s">
        <v>82</v>
      </c>
      <c r="E6" s="308" t="s">
        <v>407</v>
      </c>
    </row>
    <row r="7" spans="2:5" ht="42" customHeight="1">
      <c r="B7" s="345" t="s">
        <v>63</v>
      </c>
      <c r="C7" s="348" t="s">
        <v>739</v>
      </c>
      <c r="D7" s="307" t="s">
        <v>82</v>
      </c>
      <c r="E7" s="308" t="s">
        <v>397</v>
      </c>
    </row>
    <row r="8" spans="2:5" ht="42" customHeight="1">
      <c r="B8" s="345" t="s">
        <v>68</v>
      </c>
      <c r="C8" s="348" t="s">
        <v>740</v>
      </c>
      <c r="D8" s="307" t="s">
        <v>71</v>
      </c>
      <c r="E8" s="308" t="s">
        <v>402</v>
      </c>
    </row>
    <row r="9" spans="2:5" ht="42" customHeight="1">
      <c r="B9" s="345" t="s">
        <v>786</v>
      </c>
      <c r="C9" s="348" t="s">
        <v>395</v>
      </c>
      <c r="D9" s="307" t="s">
        <v>71</v>
      </c>
      <c r="E9" s="308" t="s">
        <v>397</v>
      </c>
    </row>
    <row r="10" spans="2:5" ht="42" customHeight="1">
      <c r="B10" s="345" t="s">
        <v>786</v>
      </c>
      <c r="C10" s="348" t="s">
        <v>737</v>
      </c>
      <c r="D10" s="307" t="s">
        <v>71</v>
      </c>
      <c r="E10" s="308" t="s">
        <v>738</v>
      </c>
    </row>
    <row r="11" spans="2:5" ht="42" customHeight="1">
      <c r="B11" s="345" t="s">
        <v>786</v>
      </c>
      <c r="C11" s="348" t="s">
        <v>742</v>
      </c>
      <c r="D11" s="307" t="s">
        <v>82</v>
      </c>
      <c r="E11" s="308" t="s">
        <v>397</v>
      </c>
    </row>
    <row r="12" spans="2:5" ht="42" customHeight="1">
      <c r="B12" s="345" t="s">
        <v>787</v>
      </c>
      <c r="C12" s="348" t="s">
        <v>613</v>
      </c>
      <c r="D12" s="307" t="s">
        <v>61</v>
      </c>
      <c r="E12" s="308" t="s">
        <v>673</v>
      </c>
    </row>
    <row r="13" spans="2:5" ht="42" customHeight="1">
      <c r="B13" s="345" t="s">
        <v>74</v>
      </c>
      <c r="C13" s="348" t="s">
        <v>48</v>
      </c>
      <c r="D13" s="307" t="s">
        <v>71</v>
      </c>
      <c r="E13" s="308" t="s">
        <v>353</v>
      </c>
    </row>
    <row r="14" spans="2:5" ht="42" customHeight="1">
      <c r="B14" s="345" t="s">
        <v>80</v>
      </c>
      <c r="C14" s="348" t="s">
        <v>205</v>
      </c>
      <c r="D14" s="307" t="s">
        <v>82</v>
      </c>
      <c r="E14" s="308" t="s">
        <v>206</v>
      </c>
    </row>
    <row r="15" spans="2:5" ht="42" customHeight="1">
      <c r="B15" s="345" t="s">
        <v>90</v>
      </c>
      <c r="C15" s="348" t="s">
        <v>128</v>
      </c>
      <c r="D15" s="307" t="s">
        <v>54</v>
      </c>
      <c r="E15" s="308" t="s">
        <v>589</v>
      </c>
    </row>
    <row r="16" spans="1:22" s="293" customFormat="1" ht="42" customHeight="1">
      <c r="A16" s="314"/>
      <c r="B16" s="345" t="s">
        <v>175</v>
      </c>
      <c r="C16" s="348" t="s">
        <v>360</v>
      </c>
      <c r="D16" s="16" t="s">
        <v>82</v>
      </c>
      <c r="E16" s="308" t="s">
        <v>706</v>
      </c>
      <c r="F16"/>
      <c r="G16"/>
      <c r="H16"/>
      <c r="I16"/>
      <c r="J16"/>
      <c r="K16"/>
      <c r="L16" s="313"/>
      <c r="M16" s="8"/>
      <c r="N16" s="8"/>
      <c r="O16" s="262"/>
      <c r="P16" s="315"/>
      <c r="Q16" s="295"/>
      <c r="R16" s="288"/>
      <c r="S16" s="295"/>
      <c r="T16" s="295"/>
      <c r="U16" s="295"/>
      <c r="V16" s="295"/>
    </row>
    <row r="17" spans="2:5" ht="42" customHeight="1">
      <c r="B17" s="345" t="s">
        <v>93</v>
      </c>
      <c r="C17" s="348" t="s">
        <v>352</v>
      </c>
      <c r="D17" s="307" t="s">
        <v>88</v>
      </c>
      <c r="E17" s="308" t="s">
        <v>353</v>
      </c>
    </row>
    <row r="18" spans="2:5" ht="42" customHeight="1">
      <c r="B18" s="345" t="s">
        <v>356</v>
      </c>
      <c r="C18" s="348" t="s">
        <v>741</v>
      </c>
      <c r="D18" s="307" t="s">
        <v>61</v>
      </c>
      <c r="E18" s="308" t="s">
        <v>357</v>
      </c>
    </row>
    <row r="19" spans="2:5" ht="42" customHeight="1">
      <c r="B19" s="345" t="s">
        <v>780</v>
      </c>
      <c r="C19" s="348" t="s">
        <v>587</v>
      </c>
      <c r="D19" s="307" t="s">
        <v>54</v>
      </c>
      <c r="E19" s="308" t="s">
        <v>588</v>
      </c>
    </row>
    <row r="20" spans="2:5" ht="42" customHeight="1">
      <c r="B20" s="345" t="s">
        <v>94</v>
      </c>
      <c r="C20" s="348" t="s">
        <v>392</v>
      </c>
      <c r="D20" s="307" t="s">
        <v>54</v>
      </c>
      <c r="E20" s="309" t="s">
        <v>394</v>
      </c>
    </row>
    <row r="21" spans="2:5" ht="42" customHeight="1">
      <c r="B21" s="345" t="s">
        <v>98</v>
      </c>
      <c r="C21" s="348" t="s">
        <v>396</v>
      </c>
      <c r="D21" s="320" t="s">
        <v>71</v>
      </c>
      <c r="E21" s="309" t="s">
        <v>397</v>
      </c>
    </row>
    <row r="22" spans="2:5" ht="42" customHeight="1">
      <c r="B22" s="345" t="s">
        <v>99</v>
      </c>
      <c r="C22" s="348" t="s">
        <v>736</v>
      </c>
      <c r="D22" s="320" t="s">
        <v>71</v>
      </c>
      <c r="E22" s="308" t="s">
        <v>353</v>
      </c>
    </row>
    <row r="23" spans="2:5" ht="42" customHeight="1" thickBot="1">
      <c r="B23" s="346" t="s">
        <v>782</v>
      </c>
      <c r="C23" s="349" t="s">
        <v>672</v>
      </c>
      <c r="D23" s="319" t="s">
        <v>71</v>
      </c>
      <c r="E23" s="310" t="s">
        <v>353</v>
      </c>
    </row>
    <row r="24" ht="13.5" thickTop="1"/>
  </sheetData>
  <printOptions horizontalCentered="1"/>
  <pageMargins left="0.35433070866141736" right="0.2755905511811024" top="0.4330708661417323" bottom="0.4330708661417323" header="0.2755905511811024" footer="0.1574803149606299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2.7109375" style="54" customWidth="1"/>
    <col min="2" max="2" width="17.7109375" style="0" customWidth="1"/>
    <col min="3" max="3" width="15.7109375" style="0" customWidth="1"/>
    <col min="6" max="6" width="12.8515625" style="0" bestFit="1" customWidth="1"/>
  </cols>
  <sheetData>
    <row r="1" spans="1:3" ht="28.5" customHeight="1">
      <c r="A1" s="360" t="s">
        <v>24</v>
      </c>
      <c r="B1" s="360"/>
      <c r="C1" s="27" t="s">
        <v>125</v>
      </c>
    </row>
    <row r="2" spans="1:3" ht="12.75">
      <c r="A2" s="28" t="s">
        <v>794</v>
      </c>
      <c r="B2" s="29" t="s">
        <v>21</v>
      </c>
      <c r="C2" s="2"/>
    </row>
    <row r="3" spans="1:3" ht="12.75">
      <c r="A3" s="30" t="s">
        <v>0</v>
      </c>
      <c r="B3" s="31">
        <v>10600000</v>
      </c>
      <c r="C3" s="32"/>
    </row>
    <row r="4" spans="1:3" ht="25.5">
      <c r="A4" s="33" t="s">
        <v>22</v>
      </c>
      <c r="B4" s="31">
        <v>22800000</v>
      </c>
      <c r="C4" s="32"/>
    </row>
    <row r="5" spans="1:3" ht="12.75">
      <c r="A5" s="33" t="s">
        <v>1</v>
      </c>
      <c r="B5" s="31">
        <v>13800000</v>
      </c>
      <c r="C5" s="32"/>
    </row>
    <row r="6" spans="1:3" ht="12.75">
      <c r="A6" s="33" t="s">
        <v>2</v>
      </c>
      <c r="B6" s="31">
        <v>12800000</v>
      </c>
      <c r="C6" s="32"/>
    </row>
    <row r="7" spans="1:3" ht="12.75">
      <c r="A7" s="33" t="s">
        <v>3</v>
      </c>
      <c r="B7" s="31">
        <v>3100000</v>
      </c>
      <c r="C7" s="32"/>
    </row>
    <row r="8" spans="1:3" ht="12.75">
      <c r="A8" s="33" t="s">
        <v>4</v>
      </c>
      <c r="B8" s="31">
        <v>1000000</v>
      </c>
      <c r="C8" s="32"/>
    </row>
    <row r="9" spans="1:3" ht="12.75">
      <c r="A9" s="33"/>
      <c r="B9" s="31"/>
      <c r="C9" s="32"/>
    </row>
    <row r="10" spans="1:3" s="36" customFormat="1" ht="31.5" customHeight="1">
      <c r="A10" s="34" t="s">
        <v>789</v>
      </c>
      <c r="B10" s="35">
        <f>SUM(B3:B9)</f>
        <v>64100000</v>
      </c>
      <c r="C10" s="35">
        <v>16650000</v>
      </c>
    </row>
    <row r="11" spans="1:3" ht="12.75">
      <c r="A11" s="28" t="s">
        <v>23</v>
      </c>
      <c r="B11" s="29" t="s">
        <v>21</v>
      </c>
      <c r="C11" s="37"/>
    </row>
    <row r="12" spans="1:3" ht="12.75">
      <c r="A12" s="38" t="s">
        <v>5</v>
      </c>
      <c r="B12" s="31">
        <v>6250000</v>
      </c>
      <c r="C12" s="32"/>
    </row>
    <row r="13" spans="1:3" ht="12.75">
      <c r="A13" s="38" t="s">
        <v>14</v>
      </c>
      <c r="B13" s="31">
        <v>10600000</v>
      </c>
      <c r="C13" s="32"/>
    </row>
    <row r="14" spans="1:3" ht="12.75">
      <c r="A14" s="38" t="s">
        <v>6</v>
      </c>
      <c r="B14" s="31">
        <v>3000000</v>
      </c>
      <c r="C14" s="32"/>
    </row>
    <row r="15" spans="1:3" ht="12.75">
      <c r="A15" s="38" t="s">
        <v>15</v>
      </c>
      <c r="B15" s="31">
        <v>7600000</v>
      </c>
      <c r="C15" s="32"/>
    </row>
    <row r="16" spans="1:3" ht="12.75">
      <c r="A16" s="38" t="s">
        <v>7</v>
      </c>
      <c r="B16" s="31">
        <v>2500000</v>
      </c>
      <c r="C16" s="32"/>
    </row>
    <row r="17" spans="1:3" ht="12.75">
      <c r="A17" s="38" t="s">
        <v>16</v>
      </c>
      <c r="B17" s="31">
        <v>1800000</v>
      </c>
      <c r="C17" s="32"/>
    </row>
    <row r="18" spans="1:3" ht="12.75">
      <c r="A18" s="38" t="s">
        <v>8</v>
      </c>
      <c r="B18" s="31">
        <v>1050000</v>
      </c>
      <c r="C18" s="32"/>
    </row>
    <row r="19" spans="1:3" ht="12.75">
      <c r="A19" s="38" t="s">
        <v>17</v>
      </c>
      <c r="B19" s="31">
        <v>615000</v>
      </c>
      <c r="C19" s="32"/>
    </row>
    <row r="20" spans="1:3" ht="12.75">
      <c r="A20" s="38" t="s">
        <v>9</v>
      </c>
      <c r="B20" s="31">
        <v>2050000</v>
      </c>
      <c r="C20" s="32"/>
    </row>
    <row r="21" spans="1:3" ht="12.75">
      <c r="A21" s="38" t="s">
        <v>11</v>
      </c>
      <c r="B21" s="31">
        <v>1020000</v>
      </c>
      <c r="C21" s="32"/>
    </row>
    <row r="22" spans="1:3" ht="25.5">
      <c r="A22" s="38" t="s">
        <v>19</v>
      </c>
      <c r="B22" s="31">
        <v>900000</v>
      </c>
      <c r="C22" s="32"/>
    </row>
    <row r="23" spans="1:3" ht="12.75">
      <c r="A23" s="38" t="s">
        <v>12</v>
      </c>
      <c r="B23" s="31">
        <v>150000</v>
      </c>
      <c r="C23" s="32"/>
    </row>
    <row r="24" spans="1:3" ht="12.75">
      <c r="A24" s="38" t="s">
        <v>20</v>
      </c>
      <c r="B24" s="31">
        <v>700000</v>
      </c>
      <c r="C24" s="32"/>
    </row>
    <row r="25" spans="1:3" ht="12.75">
      <c r="A25" s="38"/>
      <c r="B25" s="31"/>
      <c r="C25" s="32"/>
    </row>
    <row r="26" spans="1:3" s="36" customFormat="1" ht="28.5" customHeight="1">
      <c r="A26" s="34" t="s">
        <v>789</v>
      </c>
      <c r="B26" s="35">
        <f>SUM(B12:B25)</f>
        <v>38235000</v>
      </c>
      <c r="C26" s="39">
        <v>12835000</v>
      </c>
    </row>
    <row r="27" spans="1:6" ht="35.25" customHeight="1">
      <c r="A27" s="358" t="s">
        <v>129</v>
      </c>
      <c r="B27" s="359"/>
      <c r="C27" s="40"/>
      <c r="F27" t="s">
        <v>130</v>
      </c>
    </row>
    <row r="28" spans="1:6" ht="24" customHeight="1">
      <c r="A28" s="41" t="s">
        <v>29</v>
      </c>
      <c r="B28" s="42" t="s">
        <v>21</v>
      </c>
      <c r="C28" s="1"/>
      <c r="F28" s="43" t="s">
        <v>130</v>
      </c>
    </row>
    <row r="29" spans="1:3" ht="12.75">
      <c r="A29" s="44" t="s">
        <v>10</v>
      </c>
      <c r="B29" s="45">
        <v>515000</v>
      </c>
      <c r="C29" s="46"/>
    </row>
    <row r="30" spans="1:3" ht="12.75">
      <c r="A30" s="44" t="s">
        <v>18</v>
      </c>
      <c r="B30" s="45">
        <v>200000</v>
      </c>
      <c r="C30" s="46"/>
    </row>
    <row r="31" spans="1:3" ht="12.75">
      <c r="A31" s="44" t="s">
        <v>13</v>
      </c>
      <c r="B31" s="47">
        <v>500000</v>
      </c>
      <c r="C31" s="46"/>
    </row>
    <row r="32" spans="1:3" ht="12.75">
      <c r="A32" s="44" t="s">
        <v>25</v>
      </c>
      <c r="B32" s="47">
        <v>1141000</v>
      </c>
      <c r="C32" s="46"/>
    </row>
    <row r="33" spans="1:3" ht="12.75">
      <c r="A33" s="44" t="s">
        <v>26</v>
      </c>
      <c r="B33" s="47">
        <v>337350</v>
      </c>
      <c r="C33" s="46"/>
    </row>
    <row r="34" spans="1:4" ht="12.75">
      <c r="A34" s="44" t="s">
        <v>27</v>
      </c>
      <c r="B34" s="3">
        <v>2454000</v>
      </c>
      <c r="C34" s="46"/>
      <c r="D34" t="s">
        <v>131</v>
      </c>
    </row>
    <row r="35" spans="1:4" ht="12.75">
      <c r="A35" s="44" t="s">
        <v>28</v>
      </c>
      <c r="B35" s="3">
        <v>5680540</v>
      </c>
      <c r="C35" s="46"/>
      <c r="D35" t="s">
        <v>131</v>
      </c>
    </row>
    <row r="36" spans="1:3" s="36" customFormat="1" ht="31.5" customHeight="1" thickBot="1">
      <c r="A36" s="48" t="s">
        <v>789</v>
      </c>
      <c r="B36" s="49">
        <f>SUM(B29:B35)</f>
        <v>10827890</v>
      </c>
      <c r="C36" s="50">
        <v>5250000</v>
      </c>
    </row>
    <row r="37" spans="1:3" ht="41.25" customHeight="1" thickBot="1">
      <c r="A37" s="51" t="s">
        <v>132</v>
      </c>
      <c r="B37" s="52">
        <f>B36+B26+B10</f>
        <v>113162890</v>
      </c>
      <c r="C37" s="53">
        <f>C36+C26+C10</f>
        <v>34735000</v>
      </c>
    </row>
  </sheetData>
  <sheetProtection/>
  <mergeCells count="2">
    <mergeCell ref="A27:B27"/>
    <mergeCell ref="A1:B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21"/>
  <sheetViews>
    <sheetView zoomScalePageLayoutView="0" workbookViewId="0" topLeftCell="A1">
      <selection activeCell="A1" sqref="A1"/>
    </sheetView>
  </sheetViews>
  <sheetFormatPr defaultColWidth="9.140625" defaultRowHeight="12.75" outlineLevelCol="1"/>
  <cols>
    <col min="1" max="1" width="18.140625" style="6" customWidth="1"/>
    <col min="2" max="2" width="16.28125" style="7" customWidth="1"/>
    <col min="3" max="3" width="25.140625" style="7" customWidth="1"/>
    <col min="4" max="4" width="29.140625" style="85" customWidth="1"/>
    <col min="5" max="5" width="2.7109375" style="10" customWidth="1" outlineLevel="1"/>
    <col min="6" max="6" width="3.8515625" style="11" customWidth="1"/>
    <col min="7" max="8" width="15.7109375" style="91" customWidth="1"/>
    <col min="9" max="9" width="14.140625" style="87" customWidth="1"/>
    <col min="10" max="10" width="14.140625" style="91" customWidth="1"/>
    <col min="11" max="11" width="15.00390625" style="91" customWidth="1" collapsed="1"/>
    <col min="12" max="12" width="4.421875" style="91" hidden="1" customWidth="1" outlineLevel="1"/>
    <col min="13" max="13" width="17.140625" style="91" customWidth="1" collapsed="1"/>
    <col min="14" max="16" width="4.421875" style="91" customWidth="1" outlineLevel="1"/>
    <col min="17" max="18" width="13.8515625" style="91" customWidth="1"/>
    <col min="19" max="19" width="17.28125" style="91" customWidth="1"/>
    <col min="31" max="16384" width="9.140625" style="6" customWidth="1"/>
  </cols>
  <sheetData>
    <row r="1" spans="1:30" s="7" customFormat="1" ht="87.75" thickTop="1">
      <c r="A1" s="143" t="s">
        <v>764</v>
      </c>
      <c r="B1" s="143" t="s">
        <v>109</v>
      </c>
      <c r="C1" s="73" t="s">
        <v>304</v>
      </c>
      <c r="D1" s="73" t="s">
        <v>305</v>
      </c>
      <c r="E1" s="144" t="s">
        <v>33</v>
      </c>
      <c r="F1" s="144" t="s">
        <v>120</v>
      </c>
      <c r="G1" s="145" t="s">
        <v>34</v>
      </c>
      <c r="H1" s="145" t="s">
        <v>329</v>
      </c>
      <c r="I1" s="146" t="s">
        <v>36</v>
      </c>
      <c r="J1" s="145" t="s">
        <v>35</v>
      </c>
      <c r="K1" s="147" t="s">
        <v>37</v>
      </c>
      <c r="L1" s="147"/>
      <c r="M1" s="147" t="s">
        <v>38</v>
      </c>
      <c r="N1" s="147"/>
      <c r="O1" s="147"/>
      <c r="P1" s="147"/>
      <c r="Q1" s="147" t="s">
        <v>39</v>
      </c>
      <c r="R1" s="147" t="s">
        <v>52</v>
      </c>
      <c r="S1" s="148" t="s">
        <v>335</v>
      </c>
      <c r="T1"/>
      <c r="U1"/>
      <c r="V1"/>
      <c r="W1"/>
      <c r="X1"/>
      <c r="Y1"/>
      <c r="Z1"/>
      <c r="AA1"/>
      <c r="AB1"/>
      <c r="AC1"/>
      <c r="AD1"/>
    </row>
    <row r="2" spans="1:30" s="15" customFormat="1" ht="48.75" thickBot="1">
      <c r="A2" s="154" t="s">
        <v>53</v>
      </c>
      <c r="B2" s="155" t="s">
        <v>306</v>
      </c>
      <c r="C2" s="155" t="s">
        <v>307</v>
      </c>
      <c r="D2" s="74" t="s">
        <v>309</v>
      </c>
      <c r="E2" s="16" t="s">
        <v>54</v>
      </c>
      <c r="F2" s="12"/>
      <c r="G2" s="66">
        <v>10600000</v>
      </c>
      <c r="H2" s="66">
        <v>8800000</v>
      </c>
      <c r="I2" s="68">
        <v>200000</v>
      </c>
      <c r="J2" s="140">
        <v>1000000</v>
      </c>
      <c r="K2" s="66">
        <v>600000</v>
      </c>
      <c r="L2" s="66"/>
      <c r="M2" s="66">
        <v>250000</v>
      </c>
      <c r="N2" s="66"/>
      <c r="O2" s="66"/>
      <c r="P2" s="66"/>
      <c r="Q2" s="66">
        <v>250000</v>
      </c>
      <c r="R2" s="66">
        <v>1500000</v>
      </c>
      <c r="S2" s="14">
        <f aca="true" t="shared" si="0" ref="S2:S28">SUM(K2:R2)</f>
        <v>2600000</v>
      </c>
      <c r="T2"/>
      <c r="U2"/>
      <c r="V2"/>
      <c r="W2"/>
      <c r="X2"/>
      <c r="Y2"/>
      <c r="Z2"/>
      <c r="AA2"/>
      <c r="AB2"/>
      <c r="AC2"/>
      <c r="AD2"/>
    </row>
    <row r="3" spans="1:30" s="15" customFormat="1" ht="48.75" thickBot="1">
      <c r="A3" s="154" t="s">
        <v>53</v>
      </c>
      <c r="B3" s="155" t="s">
        <v>311</v>
      </c>
      <c r="C3" s="155" t="s">
        <v>308</v>
      </c>
      <c r="D3" s="74" t="s">
        <v>310</v>
      </c>
      <c r="E3" s="16" t="s">
        <v>54</v>
      </c>
      <c r="F3" s="12"/>
      <c r="G3" s="66">
        <v>22800000</v>
      </c>
      <c r="H3" s="66">
        <v>8400000</v>
      </c>
      <c r="I3" s="68"/>
      <c r="J3" s="66"/>
      <c r="K3" s="66">
        <v>1700000</v>
      </c>
      <c r="L3" s="66"/>
      <c r="M3" s="66">
        <v>1100000</v>
      </c>
      <c r="N3" s="66"/>
      <c r="O3" s="66"/>
      <c r="P3" s="66"/>
      <c r="Q3" s="66">
        <v>1100000</v>
      </c>
      <c r="R3" s="66">
        <v>1380000</v>
      </c>
      <c r="S3" s="14">
        <f t="shared" si="0"/>
        <v>5280000</v>
      </c>
      <c r="T3"/>
      <c r="U3"/>
      <c r="V3"/>
      <c r="W3"/>
      <c r="X3"/>
      <c r="Y3"/>
      <c r="Z3"/>
      <c r="AA3"/>
      <c r="AB3"/>
      <c r="AC3"/>
      <c r="AD3"/>
    </row>
    <row r="4" spans="1:30" s="15" customFormat="1" ht="36.75" thickBot="1">
      <c r="A4" s="154" t="s">
        <v>53</v>
      </c>
      <c r="B4" s="155" t="s">
        <v>312</v>
      </c>
      <c r="C4" s="155" t="s">
        <v>313</v>
      </c>
      <c r="D4" s="74" t="s">
        <v>314</v>
      </c>
      <c r="E4" s="16" t="s">
        <v>54</v>
      </c>
      <c r="F4" s="12"/>
      <c r="G4" s="66">
        <v>14500000</v>
      </c>
      <c r="H4" s="66">
        <v>5500000</v>
      </c>
      <c r="I4" s="68">
        <v>400000</v>
      </c>
      <c r="J4" s="66"/>
      <c r="K4" s="66">
        <v>1600000</v>
      </c>
      <c r="L4" s="66"/>
      <c r="M4" s="66">
        <v>600000</v>
      </c>
      <c r="N4" s="66"/>
      <c r="O4" s="66"/>
      <c r="P4" s="66"/>
      <c r="Q4" s="66">
        <v>700000</v>
      </c>
      <c r="R4" s="66"/>
      <c r="S4" s="14">
        <f t="shared" si="0"/>
        <v>2900000</v>
      </c>
      <c r="T4"/>
      <c r="U4"/>
      <c r="V4"/>
      <c r="W4"/>
      <c r="X4"/>
      <c r="Y4"/>
      <c r="Z4"/>
      <c r="AA4"/>
      <c r="AB4"/>
      <c r="AC4"/>
      <c r="AD4"/>
    </row>
    <row r="5" spans="1:30" s="15" customFormat="1" ht="34.5" thickBot="1">
      <c r="A5" s="154" t="s">
        <v>53</v>
      </c>
      <c r="B5" s="155" t="str">
        <f>B4</f>
        <v>Alta e Bassa Val Nure</v>
      </c>
      <c r="C5" s="155" t="s">
        <v>313</v>
      </c>
      <c r="D5" s="74" t="s">
        <v>315</v>
      </c>
      <c r="E5" s="16" t="s">
        <v>54</v>
      </c>
      <c r="F5" s="12"/>
      <c r="G5" s="66">
        <f>G4</f>
        <v>14500000</v>
      </c>
      <c r="H5" s="66">
        <v>700000</v>
      </c>
      <c r="I5" s="68"/>
      <c r="J5" s="66">
        <v>180000</v>
      </c>
      <c r="K5" s="66">
        <v>110000</v>
      </c>
      <c r="L5" s="66"/>
      <c r="M5" s="66">
        <v>105000</v>
      </c>
      <c r="N5" s="66"/>
      <c r="O5" s="66"/>
      <c r="P5" s="66"/>
      <c r="Q5" s="66">
        <f>+H5-J5-K5-M5</f>
        <v>305000</v>
      </c>
      <c r="R5" s="66"/>
      <c r="S5" s="14">
        <f t="shared" si="0"/>
        <v>520000</v>
      </c>
      <c r="T5"/>
      <c r="U5"/>
      <c r="V5"/>
      <c r="W5"/>
      <c r="X5"/>
      <c r="Y5"/>
      <c r="Z5"/>
      <c r="AA5"/>
      <c r="AB5"/>
      <c r="AC5"/>
      <c r="AD5"/>
    </row>
    <row r="6" spans="1:30" s="15" customFormat="1" ht="48.75" thickBot="1">
      <c r="A6" s="154" t="s">
        <v>53</v>
      </c>
      <c r="B6" s="156" t="s">
        <v>316</v>
      </c>
      <c r="C6" s="155" t="s">
        <v>317</v>
      </c>
      <c r="D6" s="74" t="s">
        <v>318</v>
      </c>
      <c r="E6" s="16" t="s">
        <v>54</v>
      </c>
      <c r="F6" s="12"/>
      <c r="G6" s="66">
        <v>12800000</v>
      </c>
      <c r="H6" s="66">
        <v>2750000</v>
      </c>
      <c r="I6" s="68"/>
      <c r="J6" s="66"/>
      <c r="K6" s="66">
        <v>700000</v>
      </c>
      <c r="L6" s="66"/>
      <c r="M6" s="66">
        <v>485000</v>
      </c>
      <c r="N6" s="66"/>
      <c r="O6" s="66"/>
      <c r="P6" s="66"/>
      <c r="Q6" s="66">
        <v>550000</v>
      </c>
      <c r="R6" s="66">
        <v>1015000</v>
      </c>
      <c r="S6" s="14">
        <f t="shared" si="0"/>
        <v>2750000</v>
      </c>
      <c r="T6"/>
      <c r="U6"/>
      <c r="V6"/>
      <c r="W6"/>
      <c r="X6"/>
      <c r="Y6"/>
      <c r="Z6"/>
      <c r="AA6"/>
      <c r="AB6"/>
      <c r="AC6"/>
      <c r="AD6"/>
    </row>
    <row r="7" spans="1:30" s="15" customFormat="1" ht="34.5" thickBot="1">
      <c r="A7" s="154" t="s">
        <v>53</v>
      </c>
      <c r="B7" s="156" t="s">
        <v>319</v>
      </c>
      <c r="C7" s="155" t="s">
        <v>320</v>
      </c>
      <c r="D7" s="74" t="s">
        <v>321</v>
      </c>
      <c r="E7" s="16" t="s">
        <v>54</v>
      </c>
      <c r="F7" s="12"/>
      <c r="G7" s="66">
        <v>3100000</v>
      </c>
      <c r="H7" s="66"/>
      <c r="I7" s="68"/>
      <c r="J7" s="66"/>
      <c r="K7" s="66">
        <v>300000</v>
      </c>
      <c r="L7" s="66"/>
      <c r="M7" s="66">
        <v>435000</v>
      </c>
      <c r="N7" s="66"/>
      <c r="O7" s="66"/>
      <c r="P7" s="66"/>
      <c r="Q7" s="66">
        <v>300000</v>
      </c>
      <c r="R7" s="66">
        <v>465000</v>
      </c>
      <c r="S7" s="14">
        <f t="shared" si="0"/>
        <v>1500000</v>
      </c>
      <c r="T7"/>
      <c r="U7"/>
      <c r="V7"/>
      <c r="W7"/>
      <c r="X7"/>
      <c r="Y7"/>
      <c r="Z7"/>
      <c r="AA7"/>
      <c r="AB7"/>
      <c r="AC7"/>
      <c r="AD7"/>
    </row>
    <row r="8" spans="1:30" s="15" customFormat="1" ht="34.5" thickBot="1">
      <c r="A8" s="154" t="s">
        <v>53</v>
      </c>
      <c r="B8" s="156" t="s">
        <v>322</v>
      </c>
      <c r="C8" s="155" t="s">
        <v>323</v>
      </c>
      <c r="D8" s="74" t="s">
        <v>212</v>
      </c>
      <c r="E8" s="16" t="s">
        <v>54</v>
      </c>
      <c r="F8" s="12"/>
      <c r="G8" s="66">
        <v>1000000</v>
      </c>
      <c r="H8" s="66"/>
      <c r="I8" s="68"/>
      <c r="J8" s="66"/>
      <c r="K8" s="66">
        <v>480000</v>
      </c>
      <c r="L8" s="114"/>
      <c r="M8" s="66">
        <v>520000</v>
      </c>
      <c r="N8" s="66"/>
      <c r="O8" s="66"/>
      <c r="P8" s="66"/>
      <c r="Q8" s="66"/>
      <c r="R8" s="66"/>
      <c r="S8" s="14">
        <f t="shared" si="0"/>
        <v>1000000</v>
      </c>
      <c r="T8"/>
      <c r="U8"/>
      <c r="V8"/>
      <c r="W8"/>
      <c r="X8"/>
      <c r="Y8"/>
      <c r="Z8"/>
      <c r="AA8"/>
      <c r="AB8"/>
      <c r="AC8"/>
      <c r="AD8"/>
    </row>
    <row r="9" spans="1:30" s="15" customFormat="1" ht="24.75" thickBot="1">
      <c r="A9" s="154" t="s">
        <v>55</v>
      </c>
      <c r="B9" s="156" t="s">
        <v>324</v>
      </c>
      <c r="C9" s="141" t="s">
        <v>325</v>
      </c>
      <c r="D9" s="74" t="s">
        <v>326</v>
      </c>
      <c r="E9" s="16" t="s">
        <v>61</v>
      </c>
      <c r="F9" s="12" t="s">
        <v>121</v>
      </c>
      <c r="G9" s="66">
        <v>6250000</v>
      </c>
      <c r="H9" s="66">
        <v>3125000</v>
      </c>
      <c r="I9" s="68">
        <v>900000</v>
      </c>
      <c r="J9" s="66"/>
      <c r="K9" s="66"/>
      <c r="L9" s="66"/>
      <c r="M9" s="66">
        <v>600000</v>
      </c>
      <c r="N9" s="66"/>
      <c r="O9" s="66"/>
      <c r="P9" s="66"/>
      <c r="Q9" s="66">
        <f>+H9-I9-M9</f>
        <v>1625000</v>
      </c>
      <c r="R9" s="66"/>
      <c r="S9" s="14">
        <f t="shared" si="0"/>
        <v>2225000</v>
      </c>
      <c r="T9"/>
      <c r="U9"/>
      <c r="V9"/>
      <c r="W9"/>
      <c r="X9"/>
      <c r="Y9"/>
      <c r="Z9"/>
      <c r="AA9"/>
      <c r="AB9"/>
      <c r="AC9"/>
      <c r="AD9"/>
    </row>
    <row r="10" spans="1:30" s="15" customFormat="1" ht="24.75" thickBot="1">
      <c r="A10" s="154" t="s">
        <v>55</v>
      </c>
      <c r="B10" s="156" t="s">
        <v>324</v>
      </c>
      <c r="C10" s="141" t="s">
        <v>325</v>
      </c>
      <c r="D10" s="74" t="s">
        <v>105</v>
      </c>
      <c r="E10" s="16" t="s">
        <v>82</v>
      </c>
      <c r="F10" s="12" t="s">
        <v>121</v>
      </c>
      <c r="G10" s="66">
        <v>10600000</v>
      </c>
      <c r="H10" s="66">
        <f>5000000-H9</f>
        <v>1875000</v>
      </c>
      <c r="I10" s="68"/>
      <c r="J10" s="66"/>
      <c r="K10" s="66"/>
      <c r="L10" s="66"/>
      <c r="M10" s="66">
        <v>900000</v>
      </c>
      <c r="N10" s="66"/>
      <c r="O10" s="66"/>
      <c r="P10" s="66"/>
      <c r="Q10" s="66">
        <f>+H10-M10</f>
        <v>975000</v>
      </c>
      <c r="R10" s="66"/>
      <c r="S10" s="14">
        <f t="shared" si="0"/>
        <v>1875000</v>
      </c>
      <c r="T10"/>
      <c r="U10"/>
      <c r="V10"/>
      <c r="W10"/>
      <c r="X10"/>
      <c r="Y10"/>
      <c r="Z10"/>
      <c r="AA10"/>
      <c r="AB10"/>
      <c r="AC10"/>
      <c r="AD10"/>
    </row>
    <row r="11" spans="1:30" s="15" customFormat="1" ht="36.75" thickBot="1">
      <c r="A11" s="154" t="s">
        <v>55</v>
      </c>
      <c r="B11" s="157" t="s">
        <v>327</v>
      </c>
      <c r="C11" s="141" t="s">
        <v>328</v>
      </c>
      <c r="D11" s="74" t="s">
        <v>330</v>
      </c>
      <c r="E11" s="16" t="s">
        <v>61</v>
      </c>
      <c r="F11" s="12"/>
      <c r="G11" s="66">
        <v>3000000</v>
      </c>
      <c r="H11" s="66">
        <v>500000</v>
      </c>
      <c r="I11" s="68"/>
      <c r="J11" s="66"/>
      <c r="K11" s="66">
        <v>100000</v>
      </c>
      <c r="L11" s="66"/>
      <c r="M11" s="66">
        <v>400000</v>
      </c>
      <c r="N11" s="66"/>
      <c r="O11" s="66"/>
      <c r="P11" s="66"/>
      <c r="Q11" s="66"/>
      <c r="R11" s="66"/>
      <c r="S11" s="14">
        <f t="shared" si="0"/>
        <v>500000</v>
      </c>
      <c r="T11"/>
      <c r="U11"/>
      <c r="V11"/>
      <c r="W11"/>
      <c r="X11"/>
      <c r="Y11"/>
      <c r="Z11"/>
      <c r="AA11"/>
      <c r="AB11"/>
      <c r="AC11"/>
      <c r="AD11"/>
    </row>
    <row r="12" spans="1:30" s="15" customFormat="1" ht="34.5" thickBot="1">
      <c r="A12" s="154" t="s">
        <v>55</v>
      </c>
      <c r="B12" s="157" t="s">
        <v>15</v>
      </c>
      <c r="C12" s="141" t="s">
        <v>328</v>
      </c>
      <c r="D12" s="74" t="s">
        <v>331</v>
      </c>
      <c r="E12" s="16" t="s">
        <v>82</v>
      </c>
      <c r="F12" s="12" t="s">
        <v>121</v>
      </c>
      <c r="G12" s="66">
        <v>7600000</v>
      </c>
      <c r="H12" s="66">
        <v>1700000</v>
      </c>
      <c r="I12" s="68"/>
      <c r="J12" s="66"/>
      <c r="K12" s="66">
        <v>300000</v>
      </c>
      <c r="L12" s="114"/>
      <c r="M12" s="66">
        <v>300000</v>
      </c>
      <c r="N12" s="66"/>
      <c r="O12" s="66"/>
      <c r="P12" s="66"/>
      <c r="Q12" s="66">
        <v>1059000</v>
      </c>
      <c r="R12" s="66"/>
      <c r="S12" s="14">
        <f t="shared" si="0"/>
        <v>1659000</v>
      </c>
      <c r="T12"/>
      <c r="U12"/>
      <c r="V12"/>
      <c r="W12"/>
      <c r="X12"/>
      <c r="Y12"/>
      <c r="Z12"/>
      <c r="AA12"/>
      <c r="AB12"/>
      <c r="AC12"/>
      <c r="AD12"/>
    </row>
    <row r="13" spans="1:30" s="15" customFormat="1" ht="45.75" thickBot="1">
      <c r="A13" s="154" t="s">
        <v>55</v>
      </c>
      <c r="B13" s="157" t="s">
        <v>7</v>
      </c>
      <c r="C13" s="141" t="s">
        <v>336</v>
      </c>
      <c r="D13" s="74" t="s">
        <v>338</v>
      </c>
      <c r="E13" s="16" t="s">
        <v>61</v>
      </c>
      <c r="F13" s="12"/>
      <c r="G13" s="66">
        <v>2500000</v>
      </c>
      <c r="H13" s="66"/>
      <c r="I13" s="68"/>
      <c r="J13" s="66"/>
      <c r="K13" s="66"/>
      <c r="L13" s="66"/>
      <c r="M13" s="66"/>
      <c r="N13" s="66"/>
      <c r="O13" s="66"/>
      <c r="P13" s="66"/>
      <c r="Q13" s="66"/>
      <c r="R13" s="66"/>
      <c r="S13" s="14">
        <f t="shared" si="0"/>
        <v>0</v>
      </c>
      <c r="T13"/>
      <c r="U13"/>
      <c r="V13"/>
      <c r="W13"/>
      <c r="X13"/>
      <c r="Y13"/>
      <c r="Z13"/>
      <c r="AA13"/>
      <c r="AB13"/>
      <c r="AC13"/>
      <c r="AD13"/>
    </row>
    <row r="14" spans="1:30" s="15" customFormat="1" ht="45.75" thickBot="1">
      <c r="A14" s="154" t="s">
        <v>55</v>
      </c>
      <c r="B14" s="157" t="s">
        <v>16</v>
      </c>
      <c r="C14" s="141" t="s">
        <v>336</v>
      </c>
      <c r="D14" s="74" t="s">
        <v>337</v>
      </c>
      <c r="E14" s="16" t="s">
        <v>82</v>
      </c>
      <c r="F14" s="12"/>
      <c r="G14" s="66">
        <v>1800000</v>
      </c>
      <c r="H14" s="66"/>
      <c r="I14" s="68"/>
      <c r="J14" s="66"/>
      <c r="K14" s="66"/>
      <c r="L14" s="66"/>
      <c r="M14" s="66"/>
      <c r="N14" s="66"/>
      <c r="O14" s="66"/>
      <c r="P14" s="66"/>
      <c r="Q14" s="66"/>
      <c r="R14" s="66">
        <v>1141000</v>
      </c>
      <c r="S14" s="14">
        <f t="shared" si="0"/>
        <v>1141000</v>
      </c>
      <c r="T14"/>
      <c r="U14"/>
      <c r="V14"/>
      <c r="W14"/>
      <c r="X14"/>
      <c r="Y14"/>
      <c r="Z14"/>
      <c r="AA14"/>
      <c r="AB14"/>
      <c r="AC14"/>
      <c r="AD14"/>
    </row>
    <row r="15" spans="1:30" s="15" customFormat="1" ht="57" thickBot="1">
      <c r="A15" s="154" t="s">
        <v>55</v>
      </c>
      <c r="B15" s="157" t="s">
        <v>777</v>
      </c>
      <c r="C15" s="141" t="s">
        <v>334</v>
      </c>
      <c r="D15" s="75" t="s">
        <v>8</v>
      </c>
      <c r="E15" s="16" t="s">
        <v>61</v>
      </c>
      <c r="F15" s="12" t="s">
        <v>121</v>
      </c>
      <c r="G15" s="66">
        <v>1050000</v>
      </c>
      <c r="H15" s="66"/>
      <c r="I15" s="68"/>
      <c r="J15" s="66"/>
      <c r="K15" s="66">
        <v>300000</v>
      </c>
      <c r="L15" s="66"/>
      <c r="M15" s="66">
        <v>400000</v>
      </c>
      <c r="N15" s="66"/>
      <c r="O15" s="66"/>
      <c r="P15" s="66"/>
      <c r="Q15" s="66">
        <f>+G15-K15-M15</f>
        <v>350000</v>
      </c>
      <c r="R15" s="66"/>
      <c r="S15" s="14">
        <f t="shared" si="0"/>
        <v>1050000</v>
      </c>
      <c r="T15"/>
      <c r="U15"/>
      <c r="V15"/>
      <c r="W15"/>
      <c r="X15"/>
      <c r="Y15"/>
      <c r="Z15"/>
      <c r="AA15"/>
      <c r="AB15"/>
      <c r="AC15"/>
      <c r="AD15"/>
    </row>
    <row r="16" spans="1:30" s="15" customFormat="1" ht="57" thickBot="1">
      <c r="A16" s="154" t="s">
        <v>55</v>
      </c>
      <c r="B16" s="157" t="s">
        <v>777</v>
      </c>
      <c r="C16" s="141" t="s">
        <v>334</v>
      </c>
      <c r="D16" s="75" t="s">
        <v>17</v>
      </c>
      <c r="E16" s="16" t="s">
        <v>82</v>
      </c>
      <c r="F16" s="12" t="s">
        <v>121</v>
      </c>
      <c r="G16" s="66">
        <v>615000</v>
      </c>
      <c r="H16" s="66"/>
      <c r="I16" s="68"/>
      <c r="J16" s="66"/>
      <c r="K16" s="66">
        <v>200000</v>
      </c>
      <c r="L16" s="66"/>
      <c r="M16" s="66">
        <v>300000</v>
      </c>
      <c r="N16" s="66"/>
      <c r="O16" s="66"/>
      <c r="P16" s="66"/>
      <c r="Q16" s="66">
        <f>+G16-K16-M16</f>
        <v>115000</v>
      </c>
      <c r="R16" s="66"/>
      <c r="S16" s="14">
        <f t="shared" si="0"/>
        <v>615000</v>
      </c>
      <c r="T16"/>
      <c r="U16"/>
      <c r="V16"/>
      <c r="W16"/>
      <c r="X16"/>
      <c r="Y16"/>
      <c r="Z16"/>
      <c r="AA16"/>
      <c r="AB16"/>
      <c r="AC16"/>
      <c r="AD16"/>
    </row>
    <row r="17" spans="1:30" s="15" customFormat="1" ht="34.5" thickBot="1">
      <c r="A17" s="154" t="s">
        <v>55</v>
      </c>
      <c r="B17" s="157" t="s">
        <v>333</v>
      </c>
      <c r="C17" s="141" t="s">
        <v>332</v>
      </c>
      <c r="D17" s="75"/>
      <c r="E17" s="16" t="s">
        <v>61</v>
      </c>
      <c r="F17" s="12"/>
      <c r="G17" s="66">
        <v>2050000</v>
      </c>
      <c r="H17" s="66"/>
      <c r="I17" s="68"/>
      <c r="J17" s="66"/>
      <c r="K17" s="66"/>
      <c r="L17" s="66"/>
      <c r="M17" s="66"/>
      <c r="N17" s="66"/>
      <c r="O17" s="66"/>
      <c r="P17" s="66"/>
      <c r="Q17" s="66"/>
      <c r="R17" s="66"/>
      <c r="S17" s="14">
        <f t="shared" si="0"/>
        <v>0</v>
      </c>
      <c r="T17"/>
      <c r="U17"/>
      <c r="V17"/>
      <c r="W17"/>
      <c r="X17"/>
      <c r="Y17"/>
      <c r="Z17"/>
      <c r="AA17"/>
      <c r="AB17"/>
      <c r="AC17"/>
      <c r="AD17"/>
    </row>
    <row r="18" spans="1:30" s="15" customFormat="1" ht="45.75" thickBot="1">
      <c r="A18" s="154" t="s">
        <v>55</v>
      </c>
      <c r="B18" s="157" t="s">
        <v>340</v>
      </c>
      <c r="C18" s="141" t="s">
        <v>339</v>
      </c>
      <c r="D18" s="75" t="s">
        <v>11</v>
      </c>
      <c r="E18" s="16" t="s">
        <v>61</v>
      </c>
      <c r="F18" s="12" t="s">
        <v>121</v>
      </c>
      <c r="G18" s="66">
        <v>1020000</v>
      </c>
      <c r="H18" s="66"/>
      <c r="I18" s="68"/>
      <c r="J18" s="66"/>
      <c r="K18" s="66">
        <v>500000</v>
      </c>
      <c r="L18" s="66"/>
      <c r="M18" s="66">
        <f>+G18-K18</f>
        <v>520000</v>
      </c>
      <c r="N18" s="66"/>
      <c r="O18" s="66"/>
      <c r="P18" s="66"/>
      <c r="Q18" s="66"/>
      <c r="R18" s="66"/>
      <c r="S18" s="14">
        <f t="shared" si="0"/>
        <v>1020000</v>
      </c>
      <c r="T18"/>
      <c r="U18"/>
      <c r="V18"/>
      <c r="W18"/>
      <c r="X18"/>
      <c r="Y18"/>
      <c r="Z18"/>
      <c r="AA18"/>
      <c r="AB18"/>
      <c r="AC18"/>
      <c r="AD18"/>
    </row>
    <row r="19" spans="1:30" s="15" customFormat="1" ht="45.75" thickBot="1">
      <c r="A19" s="154" t="s">
        <v>55</v>
      </c>
      <c r="B19" s="157" t="s">
        <v>340</v>
      </c>
      <c r="C19" s="141" t="s">
        <v>339</v>
      </c>
      <c r="D19" s="75" t="s">
        <v>19</v>
      </c>
      <c r="E19" s="16" t="s">
        <v>82</v>
      </c>
      <c r="F19" s="12" t="s">
        <v>121</v>
      </c>
      <c r="G19" s="66">
        <v>900000</v>
      </c>
      <c r="H19" s="66"/>
      <c r="I19" s="68"/>
      <c r="J19" s="66"/>
      <c r="K19" s="66">
        <v>100000</v>
      </c>
      <c r="L19" s="66"/>
      <c r="M19" s="66">
        <v>200000</v>
      </c>
      <c r="N19" s="66"/>
      <c r="O19" s="66"/>
      <c r="P19" s="66"/>
      <c r="Q19" s="66">
        <v>600000</v>
      </c>
      <c r="R19" s="66"/>
      <c r="S19" s="14">
        <f t="shared" si="0"/>
        <v>900000</v>
      </c>
      <c r="T19"/>
      <c r="U19"/>
      <c r="V19"/>
      <c r="W19"/>
      <c r="X19"/>
      <c r="Y19"/>
      <c r="Z19"/>
      <c r="AA19"/>
      <c r="AB19"/>
      <c r="AC19"/>
      <c r="AD19"/>
    </row>
    <row r="20" spans="1:30" s="15" customFormat="1" ht="34.5" thickBot="1">
      <c r="A20" s="154" t="s">
        <v>55</v>
      </c>
      <c r="B20" s="157" t="s">
        <v>342</v>
      </c>
      <c r="C20" s="141" t="s">
        <v>341</v>
      </c>
      <c r="D20" s="75" t="s">
        <v>12</v>
      </c>
      <c r="E20" s="16" t="s">
        <v>61</v>
      </c>
      <c r="F20" s="12" t="s">
        <v>121</v>
      </c>
      <c r="G20" s="66">
        <v>150000</v>
      </c>
      <c r="H20" s="66"/>
      <c r="I20" s="68"/>
      <c r="J20" s="66"/>
      <c r="K20" s="66"/>
      <c r="L20" s="66"/>
      <c r="M20" s="66">
        <v>100000</v>
      </c>
      <c r="N20" s="66"/>
      <c r="O20" s="66"/>
      <c r="P20" s="66"/>
      <c r="Q20" s="66">
        <v>50000</v>
      </c>
      <c r="R20" s="14"/>
      <c r="S20" s="14">
        <f t="shared" si="0"/>
        <v>150000</v>
      </c>
      <c r="T20"/>
      <c r="U20"/>
      <c r="V20"/>
      <c r="W20"/>
      <c r="X20"/>
      <c r="Y20"/>
      <c r="Z20"/>
      <c r="AA20"/>
      <c r="AB20"/>
      <c r="AC20"/>
      <c r="AD20"/>
    </row>
    <row r="21" spans="1:30" s="15" customFormat="1" ht="34.5" thickBot="1">
      <c r="A21" s="154" t="s">
        <v>55</v>
      </c>
      <c r="B21" s="157" t="s">
        <v>342</v>
      </c>
      <c r="C21" s="141" t="s">
        <v>341</v>
      </c>
      <c r="D21" s="75" t="s">
        <v>20</v>
      </c>
      <c r="E21" s="16" t="s">
        <v>82</v>
      </c>
      <c r="F21" s="12" t="s">
        <v>121</v>
      </c>
      <c r="G21" s="66">
        <v>700000</v>
      </c>
      <c r="H21" s="66"/>
      <c r="I21" s="68"/>
      <c r="J21" s="66"/>
      <c r="K21" s="66"/>
      <c r="L21" s="66"/>
      <c r="M21" s="66"/>
      <c r="N21" s="66"/>
      <c r="O21" s="66"/>
      <c r="P21" s="66"/>
      <c r="Q21" s="66">
        <v>350000</v>
      </c>
      <c r="R21" s="66">
        <v>350000</v>
      </c>
      <c r="S21" s="14">
        <f t="shared" si="0"/>
        <v>700000</v>
      </c>
      <c r="T21"/>
      <c r="U21"/>
      <c r="V21"/>
      <c r="W21"/>
      <c r="X21"/>
      <c r="Y21"/>
      <c r="Z21"/>
      <c r="AA21"/>
      <c r="AB21"/>
      <c r="AC21"/>
      <c r="AD21"/>
    </row>
    <row r="22" spans="1:30" s="15" customFormat="1" ht="45.75" thickBot="1">
      <c r="A22" s="154" t="s">
        <v>122</v>
      </c>
      <c r="B22" s="157" t="s">
        <v>786</v>
      </c>
      <c r="C22" s="74" t="s">
        <v>345</v>
      </c>
      <c r="D22" s="74" t="s">
        <v>344</v>
      </c>
      <c r="E22" s="16" t="s">
        <v>71</v>
      </c>
      <c r="F22" s="12" t="s">
        <v>121</v>
      </c>
      <c r="G22" s="66">
        <v>750000</v>
      </c>
      <c r="H22" s="66">
        <v>337350</v>
      </c>
      <c r="I22" s="68">
        <v>168675</v>
      </c>
      <c r="J22" s="67"/>
      <c r="K22" s="66">
        <f>169000</f>
        <v>169000</v>
      </c>
      <c r="L22" s="66"/>
      <c r="M22" s="66"/>
      <c r="N22" s="111"/>
      <c r="O22" s="111"/>
      <c r="P22" s="111"/>
      <c r="Q22" s="66">
        <v>150000</v>
      </c>
      <c r="R22" s="66">
        <v>200000</v>
      </c>
      <c r="S22" s="14">
        <f t="shared" si="0"/>
        <v>519000</v>
      </c>
      <c r="T22"/>
      <c r="U22"/>
      <c r="V22"/>
      <c r="W22"/>
      <c r="X22"/>
      <c r="Y22"/>
      <c r="Z22"/>
      <c r="AA22"/>
      <c r="AB22"/>
      <c r="AC22"/>
      <c r="AD22"/>
    </row>
    <row r="23" spans="1:30" s="15" customFormat="1" ht="45.75" thickBot="1">
      <c r="A23" s="154" t="s">
        <v>122</v>
      </c>
      <c r="B23" s="157" t="s">
        <v>103</v>
      </c>
      <c r="C23" s="74" t="s">
        <v>104</v>
      </c>
      <c r="D23" s="19"/>
      <c r="E23" s="16" t="s">
        <v>61</v>
      </c>
      <c r="F23" s="12" t="s">
        <v>121</v>
      </c>
      <c r="G23" s="66">
        <f>1000*500</f>
        <v>500000</v>
      </c>
      <c r="H23" s="66"/>
      <c r="I23" s="68">
        <v>170000</v>
      </c>
      <c r="J23" s="66">
        <f>90*500</f>
        <v>45000</v>
      </c>
      <c r="K23" s="19"/>
      <c r="L23" s="19"/>
      <c r="M23" s="66">
        <f>+G23-I23-J23</f>
        <v>285000</v>
      </c>
      <c r="N23" s="66"/>
      <c r="O23" s="66"/>
      <c r="P23" s="66"/>
      <c r="Q23" s="66"/>
      <c r="R23" s="66"/>
      <c r="S23" s="14">
        <f t="shared" si="0"/>
        <v>285000</v>
      </c>
      <c r="T23"/>
      <c r="U23"/>
      <c r="V23"/>
      <c r="W23"/>
      <c r="X23"/>
      <c r="Y23"/>
      <c r="Z23"/>
      <c r="AA23"/>
      <c r="AB23"/>
      <c r="AC23"/>
      <c r="AD23"/>
    </row>
    <row r="24" spans="1:30" s="15" customFormat="1" ht="45.75" thickBot="1">
      <c r="A24" s="154" t="s">
        <v>122</v>
      </c>
      <c r="B24" s="157" t="s">
        <v>123</v>
      </c>
      <c r="C24" s="74" t="s">
        <v>124</v>
      </c>
      <c r="D24" s="19"/>
      <c r="E24" s="16" t="s">
        <v>82</v>
      </c>
      <c r="F24" s="12" t="s">
        <v>121</v>
      </c>
      <c r="G24" s="66">
        <v>1141000</v>
      </c>
      <c r="H24" s="66"/>
      <c r="I24" s="68">
        <v>300000</v>
      </c>
      <c r="J24" s="66">
        <v>200000</v>
      </c>
      <c r="K24" s="66">
        <f>+G24-J24-I24</f>
        <v>641000</v>
      </c>
      <c r="L24" s="114"/>
      <c r="M24" s="66"/>
      <c r="N24" s="66"/>
      <c r="O24" s="66"/>
      <c r="P24" s="66"/>
      <c r="Q24" s="66"/>
      <c r="R24" s="66"/>
      <c r="S24" s="14">
        <f t="shared" si="0"/>
        <v>641000</v>
      </c>
      <c r="T24"/>
      <c r="U24"/>
      <c r="V24"/>
      <c r="W24"/>
      <c r="X24"/>
      <c r="Y24"/>
      <c r="Z24"/>
      <c r="AA24"/>
      <c r="AB24"/>
      <c r="AC24"/>
      <c r="AD24"/>
    </row>
    <row r="25" spans="1:30" s="15" customFormat="1" ht="45.75" thickBot="1">
      <c r="A25" s="154" t="s">
        <v>122</v>
      </c>
      <c r="B25" s="12" t="s">
        <v>343</v>
      </c>
      <c r="C25" s="74" t="s">
        <v>346</v>
      </c>
      <c r="D25" s="19"/>
      <c r="E25" s="16" t="s">
        <v>61</v>
      </c>
      <c r="F25" s="12" t="s">
        <v>121</v>
      </c>
      <c r="G25" s="66">
        <v>2454000</v>
      </c>
      <c r="H25" s="66"/>
      <c r="I25" s="68"/>
      <c r="J25" s="140">
        <v>1000000</v>
      </c>
      <c r="K25" s="66"/>
      <c r="L25" s="66"/>
      <c r="M25" s="66">
        <v>300000</v>
      </c>
      <c r="N25" s="66"/>
      <c r="O25" s="66"/>
      <c r="P25" s="66"/>
      <c r="Q25" s="66">
        <f>1000000-800000-79000</f>
        <v>121000</v>
      </c>
      <c r="R25" s="66">
        <f>1099000+540000-41000-180000-200000+31000</f>
        <v>1249000</v>
      </c>
      <c r="S25" s="14">
        <f t="shared" si="0"/>
        <v>1670000</v>
      </c>
      <c r="T25"/>
      <c r="U25"/>
      <c r="V25"/>
      <c r="W25"/>
      <c r="X25"/>
      <c r="Y25"/>
      <c r="Z25"/>
      <c r="AA25"/>
      <c r="AB25"/>
      <c r="AC25"/>
      <c r="AD25"/>
    </row>
    <row r="26" spans="1:30" s="15" customFormat="1" ht="45.75" thickBot="1">
      <c r="A26" s="154" t="s">
        <v>122</v>
      </c>
      <c r="B26" s="12" t="s">
        <v>343</v>
      </c>
      <c r="C26" s="74" t="s">
        <v>347</v>
      </c>
      <c r="D26" s="19"/>
      <c r="E26" s="16" t="s">
        <v>61</v>
      </c>
      <c r="F26" s="12" t="s">
        <v>121</v>
      </c>
      <c r="G26" s="66">
        <v>5680540</v>
      </c>
      <c r="H26" s="66"/>
      <c r="I26" s="68"/>
      <c r="J26" s="66"/>
      <c r="K26" s="66"/>
      <c r="L26" s="66"/>
      <c r="M26" s="66"/>
      <c r="N26" s="66"/>
      <c r="O26" s="66"/>
      <c r="P26" s="66"/>
      <c r="Q26" s="66"/>
      <c r="R26" s="66">
        <v>500000</v>
      </c>
      <c r="S26" s="14">
        <f t="shared" si="0"/>
        <v>500000</v>
      </c>
      <c r="T26"/>
      <c r="U26"/>
      <c r="V26"/>
      <c r="W26"/>
      <c r="X26"/>
      <c r="Y26"/>
      <c r="Z26"/>
      <c r="AA26"/>
      <c r="AB26"/>
      <c r="AC26"/>
      <c r="AD26"/>
    </row>
    <row r="27" spans="1:30" s="15" customFormat="1" ht="23.25" thickBot="1">
      <c r="A27" s="154" t="s">
        <v>56</v>
      </c>
      <c r="B27" s="12" t="s">
        <v>343</v>
      </c>
      <c r="C27" s="154"/>
      <c r="D27" s="74"/>
      <c r="E27" s="16"/>
      <c r="F27" s="12"/>
      <c r="G27" s="66"/>
      <c r="H27" s="66"/>
      <c r="I27" s="68"/>
      <c r="J27" s="66"/>
      <c r="K27" s="66">
        <v>3500000</v>
      </c>
      <c r="L27" s="66"/>
      <c r="M27" s="66">
        <v>3500000</v>
      </c>
      <c r="N27" s="66"/>
      <c r="O27" s="66"/>
      <c r="P27" s="66"/>
      <c r="Q27" s="66">
        <v>3500000</v>
      </c>
      <c r="R27" s="66">
        <v>3500000</v>
      </c>
      <c r="S27" s="14">
        <f t="shared" si="0"/>
        <v>14000000</v>
      </c>
      <c r="T27"/>
      <c r="U27"/>
      <c r="V27"/>
      <c r="W27"/>
      <c r="X27"/>
      <c r="Y27"/>
      <c r="Z27"/>
      <c r="AA27"/>
      <c r="AB27"/>
      <c r="AC27"/>
      <c r="AD27"/>
    </row>
    <row r="28" spans="1:30" s="15" customFormat="1" ht="45.75" thickBot="1">
      <c r="A28" s="154" t="s">
        <v>57</v>
      </c>
      <c r="B28" s="12" t="s">
        <v>343</v>
      </c>
      <c r="C28" s="154"/>
      <c r="D28" s="74"/>
      <c r="E28" s="16"/>
      <c r="F28" s="12"/>
      <c r="G28" s="66"/>
      <c r="H28" s="66"/>
      <c r="I28" s="68"/>
      <c r="J28" s="66"/>
      <c r="K28" s="66">
        <v>3700000</v>
      </c>
      <c r="L28" s="66"/>
      <c r="M28" s="66">
        <v>3700000</v>
      </c>
      <c r="N28" s="66"/>
      <c r="O28" s="66"/>
      <c r="P28" s="66"/>
      <c r="Q28" s="66">
        <v>2900000</v>
      </c>
      <c r="R28" s="66">
        <v>3700000</v>
      </c>
      <c r="S28" s="14">
        <f t="shared" si="0"/>
        <v>14000000</v>
      </c>
      <c r="T28"/>
      <c r="U28"/>
      <c r="V28"/>
      <c r="W28"/>
      <c r="X28"/>
      <c r="Y28"/>
      <c r="Z28"/>
      <c r="AA28"/>
      <c r="AB28"/>
      <c r="AC28"/>
      <c r="AD28"/>
    </row>
    <row r="29" spans="1:30" s="9" customFormat="1" ht="13.5" thickBot="1">
      <c r="A29" s="137"/>
      <c r="B29" s="149"/>
      <c r="C29" s="149"/>
      <c r="D29" s="150"/>
      <c r="E29" s="151"/>
      <c r="F29" s="151"/>
      <c r="G29" s="152"/>
      <c r="H29" s="152">
        <f>SUM(H2:H28)</f>
        <v>33687350</v>
      </c>
      <c r="I29" s="153">
        <f>SUM(I2:I28)</f>
        <v>2138675</v>
      </c>
      <c r="J29" s="152">
        <f>SUM(J2:J28)</f>
        <v>2425000</v>
      </c>
      <c r="K29" s="152">
        <f>SUM(K2:K28)</f>
        <v>15000000</v>
      </c>
      <c r="L29" s="152"/>
      <c r="M29" s="152">
        <f>SUM(M2:M28)</f>
        <v>15000000</v>
      </c>
      <c r="N29" s="152"/>
      <c r="O29" s="152"/>
      <c r="P29" s="152"/>
      <c r="Q29" s="152">
        <f>SUM(Q2:Q28)</f>
        <v>15000000</v>
      </c>
      <c r="R29" s="152">
        <f>SUM(R2:R28)</f>
        <v>15000000</v>
      </c>
      <c r="S29" s="152">
        <f>SUM(S2:S28)</f>
        <v>60000000</v>
      </c>
      <c r="T29"/>
      <c r="U29"/>
      <c r="V29"/>
      <c r="W29"/>
      <c r="X29"/>
      <c r="Y29"/>
      <c r="Z29"/>
      <c r="AA29"/>
      <c r="AB29"/>
      <c r="AC29"/>
      <c r="AD29"/>
    </row>
    <row r="30" spans="4:19" ht="12.75">
      <c r="D30" s="76"/>
      <c r="F30" s="26"/>
      <c r="G30" s="86"/>
      <c r="H30" s="86"/>
      <c r="J30" s="86"/>
      <c r="K30" s="86"/>
      <c r="L30" s="86"/>
      <c r="M30" s="86"/>
      <c r="N30" s="86"/>
      <c r="O30" s="86"/>
      <c r="P30" s="86"/>
      <c r="Q30" s="86"/>
      <c r="R30" s="86"/>
      <c r="S30" s="142"/>
    </row>
    <row r="31" spans="1:19" ht="18.75" thickBot="1">
      <c r="A31" s="25"/>
      <c r="D31" s="76"/>
      <c r="F31" s="26"/>
      <c r="G31" s="86"/>
      <c r="H31" s="86"/>
      <c r="J31" s="86"/>
      <c r="K31" s="86"/>
      <c r="L31" s="86"/>
      <c r="M31" s="86"/>
      <c r="N31" s="86"/>
      <c r="O31" s="86"/>
      <c r="P31" s="86"/>
      <c r="Q31" s="86"/>
      <c r="R31" s="86"/>
      <c r="S31" s="92"/>
    </row>
    <row r="32" spans="1:30" s="13" customFormat="1" ht="24.75" thickBot="1">
      <c r="A32" s="22" t="s">
        <v>119</v>
      </c>
      <c r="B32" s="95" t="s">
        <v>208</v>
      </c>
      <c r="C32" s="95"/>
      <c r="D32" s="74" t="s">
        <v>158</v>
      </c>
      <c r="E32" s="16"/>
      <c r="F32" s="12"/>
      <c r="G32" s="72">
        <v>150000</v>
      </c>
      <c r="H32" s="72"/>
      <c r="I32" s="70"/>
      <c r="J32" s="67"/>
      <c r="K32" s="66"/>
      <c r="L32" s="66"/>
      <c r="M32" s="66"/>
      <c r="N32" s="66">
        <f aca="true" t="shared" si="1" ref="N32:N43">IF(K32&gt;0,1,0)</f>
        <v>0</v>
      </c>
      <c r="O32" s="66">
        <f aca="true" t="shared" si="2" ref="O32:O43">IF(M32&gt;0,1,0)</f>
        <v>0</v>
      </c>
      <c r="P32" s="66">
        <f aca="true" t="shared" si="3" ref="P32:P43">IF(N32=1,1,IF(O32=1,1,0))</f>
        <v>0</v>
      </c>
      <c r="Q32" s="66"/>
      <c r="R32" s="66"/>
      <c r="S32" s="14"/>
      <c r="T32"/>
      <c r="U32"/>
      <c r="V32"/>
      <c r="W32"/>
      <c r="X32"/>
      <c r="Y32"/>
      <c r="Z32"/>
      <c r="AA32"/>
      <c r="AB32"/>
      <c r="AC32"/>
      <c r="AD32"/>
    </row>
    <row r="33" spans="1:30" s="15" customFormat="1" ht="24.75" thickBot="1">
      <c r="A33" s="23" t="s">
        <v>119</v>
      </c>
      <c r="B33" s="95" t="s">
        <v>208</v>
      </c>
      <c r="C33" s="95"/>
      <c r="D33" s="74" t="s">
        <v>207</v>
      </c>
      <c r="E33" s="60"/>
      <c r="F33" s="61"/>
      <c r="G33" s="66">
        <v>100000</v>
      </c>
      <c r="H33" s="66"/>
      <c r="I33" s="68"/>
      <c r="J33" s="66"/>
      <c r="K33" s="66"/>
      <c r="L33" s="66"/>
      <c r="M33" s="66"/>
      <c r="N33" s="66">
        <f t="shared" si="1"/>
        <v>0</v>
      </c>
      <c r="O33" s="66">
        <f t="shared" si="2"/>
        <v>0</v>
      </c>
      <c r="P33" s="66">
        <f t="shared" si="3"/>
        <v>0</v>
      </c>
      <c r="Q33" s="66"/>
      <c r="R33" s="66"/>
      <c r="S33" s="66"/>
      <c r="T33"/>
      <c r="U33"/>
      <c r="V33"/>
      <c r="W33"/>
      <c r="X33"/>
      <c r="Y33"/>
      <c r="Z33"/>
      <c r="AA33"/>
      <c r="AB33"/>
      <c r="AC33"/>
      <c r="AD33"/>
    </row>
    <row r="34" spans="1:30" s="13" customFormat="1" ht="13.5" thickBot="1">
      <c r="A34" s="23" t="s">
        <v>119</v>
      </c>
      <c r="B34" s="105" t="s">
        <v>58</v>
      </c>
      <c r="C34" s="105"/>
      <c r="D34" s="74" t="s">
        <v>110</v>
      </c>
      <c r="E34" s="16"/>
      <c r="F34" s="19"/>
      <c r="G34" s="66">
        <v>140000</v>
      </c>
      <c r="H34" s="66"/>
      <c r="I34" s="69"/>
      <c r="J34" s="66">
        <v>50000</v>
      </c>
      <c r="K34" s="66">
        <v>90000</v>
      </c>
      <c r="L34" s="66"/>
      <c r="M34" s="66"/>
      <c r="N34" s="66">
        <f t="shared" si="1"/>
        <v>1</v>
      </c>
      <c r="O34" s="66">
        <f t="shared" si="2"/>
        <v>0</v>
      </c>
      <c r="P34" s="66">
        <f t="shared" si="3"/>
        <v>1</v>
      </c>
      <c r="Q34" s="66"/>
      <c r="R34" s="66"/>
      <c r="S34" s="14"/>
      <c r="T34"/>
      <c r="U34"/>
      <c r="V34"/>
      <c r="W34"/>
      <c r="X34"/>
      <c r="Y34"/>
      <c r="Z34"/>
      <c r="AA34"/>
      <c r="AB34"/>
      <c r="AC34"/>
      <c r="AD34"/>
    </row>
    <row r="35" spans="1:30" s="13" customFormat="1" ht="24.75" thickBot="1">
      <c r="A35" s="23" t="s">
        <v>119</v>
      </c>
      <c r="B35" s="105" t="s">
        <v>781</v>
      </c>
      <c r="C35" s="105"/>
      <c r="D35" s="74" t="s">
        <v>218</v>
      </c>
      <c r="E35" s="16"/>
      <c r="F35" s="12"/>
      <c r="G35" s="66">
        <v>50000</v>
      </c>
      <c r="H35" s="66"/>
      <c r="I35" s="70"/>
      <c r="J35" s="67"/>
      <c r="K35" s="114">
        <v>50000</v>
      </c>
      <c r="L35" s="114" t="s">
        <v>291</v>
      </c>
      <c r="M35" s="66"/>
      <c r="N35" s="66">
        <f t="shared" si="1"/>
        <v>1</v>
      </c>
      <c r="O35" s="66">
        <f t="shared" si="2"/>
        <v>0</v>
      </c>
      <c r="P35" s="66">
        <f t="shared" si="3"/>
        <v>1</v>
      </c>
      <c r="Q35" s="66"/>
      <c r="R35" s="66"/>
      <c r="S35" s="14"/>
      <c r="T35"/>
      <c r="U35"/>
      <c r="V35"/>
      <c r="W35"/>
      <c r="X35"/>
      <c r="Y35"/>
      <c r="Z35"/>
      <c r="AA35"/>
      <c r="AB35"/>
      <c r="AC35"/>
      <c r="AD35"/>
    </row>
    <row r="36" spans="1:30" s="13" customFormat="1" ht="24.75" thickBot="1">
      <c r="A36" s="23" t="s">
        <v>119</v>
      </c>
      <c r="B36" s="105" t="s">
        <v>781</v>
      </c>
      <c r="C36" s="105"/>
      <c r="D36" s="74" t="s">
        <v>215</v>
      </c>
      <c r="E36" s="16"/>
      <c r="F36" s="12"/>
      <c r="G36" s="66">
        <v>100000</v>
      </c>
      <c r="H36" s="66"/>
      <c r="I36" s="70"/>
      <c r="J36" s="67"/>
      <c r="K36" s="66"/>
      <c r="L36" s="66"/>
      <c r="M36" s="66">
        <v>80000</v>
      </c>
      <c r="N36" s="66">
        <f t="shared" si="1"/>
        <v>0</v>
      </c>
      <c r="O36" s="66">
        <f t="shared" si="2"/>
        <v>1</v>
      </c>
      <c r="P36" s="66">
        <f t="shared" si="3"/>
        <v>1</v>
      </c>
      <c r="Q36" s="66">
        <v>20000</v>
      </c>
      <c r="R36" s="66"/>
      <c r="S36" s="14"/>
      <c r="T36"/>
      <c r="U36"/>
      <c r="V36"/>
      <c r="W36"/>
      <c r="X36"/>
      <c r="Y36"/>
      <c r="Z36"/>
      <c r="AA36"/>
      <c r="AB36"/>
      <c r="AC36"/>
      <c r="AD36"/>
    </row>
    <row r="37" spans="1:30" s="17" customFormat="1" ht="24.75" thickBot="1">
      <c r="A37" s="23" t="s">
        <v>119</v>
      </c>
      <c r="B37" s="105" t="s">
        <v>781</v>
      </c>
      <c r="C37" s="105"/>
      <c r="D37" s="127" t="s">
        <v>217</v>
      </c>
      <c r="E37" s="60"/>
      <c r="F37" s="61"/>
      <c r="G37" s="66">
        <v>100000</v>
      </c>
      <c r="H37" s="66"/>
      <c r="I37" s="68"/>
      <c r="J37" s="66"/>
      <c r="K37" s="66"/>
      <c r="L37" s="66"/>
      <c r="M37" s="114">
        <v>100000</v>
      </c>
      <c r="N37" s="66">
        <f t="shared" si="1"/>
        <v>0</v>
      </c>
      <c r="O37" s="66">
        <f t="shared" si="2"/>
        <v>1</v>
      </c>
      <c r="P37" s="66">
        <f t="shared" si="3"/>
        <v>1</v>
      </c>
      <c r="Q37" s="66"/>
      <c r="R37" s="66"/>
      <c r="S37" s="66"/>
      <c r="T37"/>
      <c r="U37"/>
      <c r="V37"/>
      <c r="W37"/>
      <c r="X37"/>
      <c r="Y37"/>
      <c r="Z37"/>
      <c r="AA37"/>
      <c r="AB37"/>
      <c r="AC37"/>
      <c r="AD37"/>
    </row>
    <row r="38" spans="1:30" s="13" customFormat="1" ht="13.5" thickBot="1">
      <c r="A38" s="23" t="s">
        <v>119</v>
      </c>
      <c r="B38" s="105" t="s">
        <v>59</v>
      </c>
      <c r="C38" s="105"/>
      <c r="D38" s="74"/>
      <c r="E38" s="16"/>
      <c r="F38" s="12"/>
      <c r="G38" s="66"/>
      <c r="H38" s="66"/>
      <c r="I38" s="70"/>
      <c r="J38" s="67"/>
      <c r="K38" s="67"/>
      <c r="L38" s="67"/>
      <c r="M38" s="66"/>
      <c r="N38" s="66">
        <f t="shared" si="1"/>
        <v>0</v>
      </c>
      <c r="O38" s="66">
        <f t="shared" si="2"/>
        <v>0</v>
      </c>
      <c r="P38" s="66">
        <f t="shared" si="3"/>
        <v>0</v>
      </c>
      <c r="Q38" s="67"/>
      <c r="R38" s="67"/>
      <c r="S38" s="14"/>
      <c r="T38"/>
      <c r="U38"/>
      <c r="V38"/>
      <c r="W38"/>
      <c r="X38"/>
      <c r="Y38"/>
      <c r="Z38"/>
      <c r="AA38"/>
      <c r="AB38"/>
      <c r="AC38"/>
      <c r="AD38"/>
    </row>
    <row r="39" spans="1:30" s="18" customFormat="1" ht="13.5" thickBot="1">
      <c r="A39" s="23" t="s">
        <v>119</v>
      </c>
      <c r="B39" s="105" t="s">
        <v>60</v>
      </c>
      <c r="C39" s="105"/>
      <c r="D39" s="74" t="s">
        <v>216</v>
      </c>
      <c r="E39" s="16"/>
      <c r="F39" s="12"/>
      <c r="G39" s="66">
        <v>40000</v>
      </c>
      <c r="H39" s="66"/>
      <c r="I39" s="70"/>
      <c r="J39" s="67"/>
      <c r="K39" s="115">
        <v>40000</v>
      </c>
      <c r="L39" s="115" t="s">
        <v>291</v>
      </c>
      <c r="M39" s="66"/>
      <c r="N39" s="66">
        <f t="shared" si="1"/>
        <v>1</v>
      </c>
      <c r="O39" s="66">
        <f t="shared" si="2"/>
        <v>0</v>
      </c>
      <c r="P39" s="66">
        <f t="shared" si="3"/>
        <v>1</v>
      </c>
      <c r="Q39" s="67"/>
      <c r="R39" s="67"/>
      <c r="S39" s="14"/>
      <c r="T39"/>
      <c r="U39"/>
      <c r="V39"/>
      <c r="W39"/>
      <c r="X39"/>
      <c r="Y39"/>
      <c r="Z39"/>
      <c r="AA39"/>
      <c r="AB39"/>
      <c r="AC39"/>
      <c r="AD39"/>
    </row>
    <row r="40" spans="1:30" s="18" customFormat="1" ht="24.75" thickBot="1">
      <c r="A40" s="23" t="s">
        <v>119</v>
      </c>
      <c r="B40" s="105" t="s">
        <v>60</v>
      </c>
      <c r="C40" s="105"/>
      <c r="D40" s="77" t="s">
        <v>135</v>
      </c>
      <c r="E40" s="37"/>
      <c r="F40" s="37"/>
      <c r="G40" s="66">
        <v>70000</v>
      </c>
      <c r="H40" s="66"/>
      <c r="I40" s="68"/>
      <c r="J40" s="66"/>
      <c r="K40" s="88"/>
      <c r="L40" s="88"/>
      <c r="M40" s="88">
        <v>70000</v>
      </c>
      <c r="N40" s="66">
        <f t="shared" si="1"/>
        <v>0</v>
      </c>
      <c r="O40" s="66">
        <f t="shared" si="2"/>
        <v>1</v>
      </c>
      <c r="P40" s="66">
        <f t="shared" si="3"/>
        <v>1</v>
      </c>
      <c r="Q40" s="88"/>
      <c r="R40" s="88"/>
      <c r="S40" s="5"/>
      <c r="T40"/>
      <c r="U40"/>
      <c r="V40"/>
      <c r="W40"/>
      <c r="X40"/>
      <c r="Y40"/>
      <c r="Z40"/>
      <c r="AA40"/>
      <c r="AB40"/>
      <c r="AC40"/>
      <c r="AD40"/>
    </row>
    <row r="41" spans="1:30" s="18" customFormat="1" ht="36.75" thickBot="1">
      <c r="A41" s="23" t="s">
        <v>119</v>
      </c>
      <c r="B41" s="96" t="s">
        <v>779</v>
      </c>
      <c r="C41" s="96"/>
      <c r="D41" s="108" t="s">
        <v>136</v>
      </c>
      <c r="E41" s="37"/>
      <c r="F41" s="37"/>
      <c r="G41" s="66">
        <v>455000</v>
      </c>
      <c r="H41" s="66"/>
      <c r="I41" s="68">
        <v>70000</v>
      </c>
      <c r="J41" s="66"/>
      <c r="K41" s="109">
        <f>+G41-I41</f>
        <v>385000</v>
      </c>
      <c r="L41" s="114" t="s">
        <v>291</v>
      </c>
      <c r="M41" s="88"/>
      <c r="N41" s="66">
        <f t="shared" si="1"/>
        <v>1</v>
      </c>
      <c r="O41" s="66">
        <f t="shared" si="2"/>
        <v>0</v>
      </c>
      <c r="P41" s="66">
        <f t="shared" si="3"/>
        <v>1</v>
      </c>
      <c r="Q41" s="88"/>
      <c r="R41" s="88"/>
      <c r="S41" s="5"/>
      <c r="T41"/>
      <c r="U41"/>
      <c r="V41"/>
      <c r="W41"/>
      <c r="X41"/>
      <c r="Y41"/>
      <c r="Z41"/>
      <c r="AA41"/>
      <c r="AB41"/>
      <c r="AC41"/>
      <c r="AD41"/>
    </row>
    <row r="42" spans="1:30" s="18" customFormat="1" ht="36.75" thickBot="1">
      <c r="A42" s="23" t="s">
        <v>119</v>
      </c>
      <c r="B42" s="96" t="s">
        <v>779</v>
      </c>
      <c r="C42" s="96"/>
      <c r="D42" s="79" t="s">
        <v>146</v>
      </c>
      <c r="E42" s="37"/>
      <c r="F42" s="37"/>
      <c r="G42" s="66">
        <v>40000</v>
      </c>
      <c r="H42" s="66"/>
      <c r="I42" s="68"/>
      <c r="J42" s="66"/>
      <c r="K42" s="19"/>
      <c r="L42" s="19"/>
      <c r="M42" s="66">
        <f>+G42-I42</f>
        <v>40000</v>
      </c>
      <c r="N42" s="66">
        <f t="shared" si="1"/>
        <v>0</v>
      </c>
      <c r="O42" s="66">
        <f t="shared" si="2"/>
        <v>1</v>
      </c>
      <c r="P42" s="66">
        <f t="shared" si="3"/>
        <v>1</v>
      </c>
      <c r="Q42" s="88"/>
      <c r="R42" s="88"/>
      <c r="S42" s="5"/>
      <c r="T42"/>
      <c r="U42"/>
      <c r="V42"/>
      <c r="W42"/>
      <c r="X42"/>
      <c r="Y42"/>
      <c r="Z42"/>
      <c r="AA42"/>
      <c r="AB42"/>
      <c r="AC42"/>
      <c r="AD42"/>
    </row>
    <row r="43" spans="1:30" s="13" customFormat="1" ht="72.75" thickBot="1">
      <c r="A43" s="23" t="s">
        <v>119</v>
      </c>
      <c r="B43" s="96" t="s">
        <v>779</v>
      </c>
      <c r="C43" s="96"/>
      <c r="D43" s="79" t="s">
        <v>145</v>
      </c>
      <c r="E43" s="37"/>
      <c r="F43" s="37"/>
      <c r="G43" s="66">
        <v>50000</v>
      </c>
      <c r="H43" s="66"/>
      <c r="I43" s="68"/>
      <c r="J43" s="66"/>
      <c r="K43" s="114">
        <f>+G43-I43</f>
        <v>50000</v>
      </c>
      <c r="L43" s="114" t="s">
        <v>291</v>
      </c>
      <c r="M43" s="88"/>
      <c r="N43" s="66">
        <f t="shared" si="1"/>
        <v>1</v>
      </c>
      <c r="O43" s="66">
        <f t="shared" si="2"/>
        <v>0</v>
      </c>
      <c r="P43" s="66">
        <f t="shared" si="3"/>
        <v>1</v>
      </c>
      <c r="Q43" s="88"/>
      <c r="R43" s="88"/>
      <c r="S43" s="5"/>
      <c r="T43"/>
      <c r="U43"/>
      <c r="V43"/>
      <c r="W43"/>
      <c r="X43"/>
      <c r="Y43"/>
      <c r="Z43"/>
      <c r="AA43"/>
      <c r="AB43"/>
      <c r="AC43"/>
      <c r="AD43"/>
    </row>
    <row r="44" spans="1:19" ht="26.25" thickBot="1">
      <c r="A44" s="23" t="s">
        <v>119</v>
      </c>
      <c r="B44" s="96" t="s">
        <v>779</v>
      </c>
      <c r="C44" s="96"/>
      <c r="D44" s="55" t="s">
        <v>219</v>
      </c>
      <c r="E44" s="37"/>
      <c r="F44" s="37"/>
      <c r="G44" s="66">
        <v>60000</v>
      </c>
      <c r="H44" s="66"/>
      <c r="I44" s="97"/>
      <c r="J44" s="133"/>
      <c r="K44" s="14"/>
      <c r="L44" s="14"/>
      <c r="M44" s="37"/>
      <c r="N44" s="37"/>
      <c r="O44" s="37"/>
      <c r="P44" s="37"/>
      <c r="Q44" s="37"/>
      <c r="R44" s="37"/>
      <c r="S44" s="37"/>
    </row>
    <row r="45" spans="1:30" s="20" customFormat="1" ht="24.75" thickBot="1">
      <c r="A45" s="23" t="s">
        <v>119</v>
      </c>
      <c r="B45" s="105" t="s">
        <v>62</v>
      </c>
      <c r="C45" s="105"/>
      <c r="D45" s="98" t="s">
        <v>141</v>
      </c>
      <c r="E45" s="16"/>
      <c r="F45" s="12"/>
      <c r="G45" s="66">
        <v>70000</v>
      </c>
      <c r="H45" s="66"/>
      <c r="I45" s="71"/>
      <c r="J45" s="72"/>
      <c r="K45" s="116">
        <v>70000</v>
      </c>
      <c r="L45" s="116" t="s">
        <v>291</v>
      </c>
      <c r="M45" s="89"/>
      <c r="N45" s="66">
        <f>IF(K45&gt;0,1,0)</f>
        <v>1</v>
      </c>
      <c r="O45" s="66">
        <f>IF(M45&gt;0,1,0)</f>
        <v>0</v>
      </c>
      <c r="P45" s="66">
        <f>IF(N45=1,1,IF(O45=1,1,0))</f>
        <v>1</v>
      </c>
      <c r="Q45" s="89"/>
      <c r="R45" s="89"/>
      <c r="S45" s="93"/>
      <c r="T45"/>
      <c r="U45"/>
      <c r="V45"/>
      <c r="W45"/>
      <c r="X45"/>
      <c r="Y45"/>
      <c r="Z45"/>
      <c r="AA45"/>
      <c r="AB45"/>
      <c r="AC45"/>
      <c r="AD45"/>
    </row>
    <row r="46" spans="1:30" s="21" customFormat="1" ht="36.75" thickBot="1">
      <c r="A46" s="23" t="s">
        <v>119</v>
      </c>
      <c r="B46" s="105" t="s">
        <v>62</v>
      </c>
      <c r="C46" s="105"/>
      <c r="D46" s="127" t="s">
        <v>203</v>
      </c>
      <c r="E46" s="60"/>
      <c r="F46" s="61"/>
      <c r="G46" s="66">
        <v>800000</v>
      </c>
      <c r="H46" s="66"/>
      <c r="I46" s="68"/>
      <c r="J46" s="66"/>
      <c r="K46" s="66"/>
      <c r="L46" s="66"/>
      <c r="M46" s="66"/>
      <c r="N46" s="66">
        <f>IF(K46&gt;0,1,0)</f>
        <v>0</v>
      </c>
      <c r="O46" s="66">
        <f>IF(M46&gt;0,1,0)</f>
        <v>0</v>
      </c>
      <c r="P46" s="66">
        <f>IF(N46=1,1,IF(O46=1,1,0))</f>
        <v>0</v>
      </c>
      <c r="Q46" s="111">
        <v>300000</v>
      </c>
      <c r="R46" s="111">
        <v>500000</v>
      </c>
      <c r="S46" s="66"/>
      <c r="T46"/>
      <c r="U46"/>
      <c r="V46"/>
      <c r="W46"/>
      <c r="X46"/>
      <c r="Y46"/>
      <c r="Z46"/>
      <c r="AA46"/>
      <c r="AB46"/>
      <c r="AC46"/>
      <c r="AD46"/>
    </row>
    <row r="47" spans="1:19" ht="64.5" thickBot="1">
      <c r="A47" s="23" t="s">
        <v>119</v>
      </c>
      <c r="B47" s="105" t="s">
        <v>62</v>
      </c>
      <c r="C47" s="105"/>
      <c r="D47" s="94" t="s">
        <v>220</v>
      </c>
      <c r="E47" s="37"/>
      <c r="F47" s="37"/>
      <c r="G47" s="66">
        <v>100000</v>
      </c>
      <c r="H47" s="66"/>
      <c r="I47" s="37"/>
      <c r="J47" s="1"/>
      <c r="K47" s="99"/>
      <c r="L47" s="99"/>
      <c r="M47" s="37"/>
      <c r="N47" s="37"/>
      <c r="O47" s="37"/>
      <c r="P47" s="37"/>
      <c r="Q47" s="37"/>
      <c r="R47" s="37"/>
      <c r="S47" s="37"/>
    </row>
    <row r="48" spans="1:30" s="15" customFormat="1" ht="36.75" thickBot="1">
      <c r="A48" s="23" t="s">
        <v>119</v>
      </c>
      <c r="B48" s="105" t="s">
        <v>63</v>
      </c>
      <c r="C48" s="105"/>
      <c r="D48" s="74" t="s">
        <v>64</v>
      </c>
      <c r="E48" s="16" t="s">
        <v>54</v>
      </c>
      <c r="F48" s="12"/>
      <c r="G48" s="66">
        <v>180000</v>
      </c>
      <c r="H48" s="66"/>
      <c r="I48" s="70">
        <v>120000</v>
      </c>
      <c r="J48" s="67"/>
      <c r="K48" s="114">
        <v>60000</v>
      </c>
      <c r="L48" s="114" t="s">
        <v>291</v>
      </c>
      <c r="M48" s="66"/>
      <c r="N48" s="66">
        <f>IF(K48&gt;0,1,0)</f>
        <v>1</v>
      </c>
      <c r="O48" s="66">
        <f>IF(M48&gt;0,1,0)</f>
        <v>0</v>
      </c>
      <c r="P48" s="66">
        <f>IF(N48=1,1,IF(O48=1,1,0))</f>
        <v>1</v>
      </c>
      <c r="Q48" s="66"/>
      <c r="R48" s="66"/>
      <c r="S48" s="14"/>
      <c r="T48"/>
      <c r="U48"/>
      <c r="V48"/>
      <c r="W48"/>
      <c r="X48"/>
      <c r="Y48"/>
      <c r="Z48"/>
      <c r="AA48"/>
      <c r="AB48"/>
      <c r="AC48"/>
      <c r="AD48"/>
    </row>
    <row r="49" spans="1:30" s="15" customFormat="1" ht="36.75" thickBot="1">
      <c r="A49" s="23" t="s">
        <v>119</v>
      </c>
      <c r="B49" s="105" t="s">
        <v>63</v>
      </c>
      <c r="C49" s="105"/>
      <c r="D49" s="74" t="s">
        <v>142</v>
      </c>
      <c r="E49" s="37"/>
      <c r="F49" s="37"/>
      <c r="G49" s="66">
        <v>70000</v>
      </c>
      <c r="H49" s="66"/>
      <c r="I49" s="68"/>
      <c r="J49" s="66"/>
      <c r="K49" s="88"/>
      <c r="L49" s="88"/>
      <c r="M49" s="114">
        <v>70000</v>
      </c>
      <c r="N49" s="66">
        <f>IF(K49&gt;0,1,0)</f>
        <v>0</v>
      </c>
      <c r="O49" s="66">
        <f>IF(M49&gt;0,1,0)</f>
        <v>1</v>
      </c>
      <c r="P49" s="66">
        <f>IF(N49=1,1,IF(O49=1,1,0))</f>
        <v>1</v>
      </c>
      <c r="Q49" s="88"/>
      <c r="R49" s="88"/>
      <c r="S49" s="5"/>
      <c r="T49"/>
      <c r="U49"/>
      <c r="V49"/>
      <c r="W49"/>
      <c r="X49"/>
      <c r="Y49"/>
      <c r="Z49"/>
      <c r="AA49"/>
      <c r="AB49"/>
      <c r="AC49"/>
      <c r="AD49"/>
    </row>
    <row r="50" spans="1:30" s="15" customFormat="1" ht="36.75" thickBot="1">
      <c r="A50" s="23" t="s">
        <v>119</v>
      </c>
      <c r="B50" s="105" t="s">
        <v>63</v>
      </c>
      <c r="C50" s="105"/>
      <c r="D50" s="74" t="s">
        <v>143</v>
      </c>
      <c r="E50" s="37"/>
      <c r="F50" s="37"/>
      <c r="G50" s="66">
        <v>50000</v>
      </c>
      <c r="H50" s="66"/>
      <c r="I50" s="68"/>
      <c r="J50" s="66"/>
      <c r="K50" s="88"/>
      <c r="L50" s="88"/>
      <c r="M50" s="88"/>
      <c r="N50" s="66">
        <f>IF(K50&gt;0,1,0)</f>
        <v>0</v>
      </c>
      <c r="O50" s="66">
        <f>IF(M50&gt;0,1,0)</f>
        <v>0</v>
      </c>
      <c r="P50" s="66">
        <f>IF(N50=1,1,IF(O50=1,1,0))</f>
        <v>0</v>
      </c>
      <c r="Q50" s="114">
        <v>50000</v>
      </c>
      <c r="R50" s="114"/>
      <c r="S50" s="5"/>
      <c r="T50"/>
      <c r="U50"/>
      <c r="V50"/>
      <c r="W50"/>
      <c r="X50"/>
      <c r="Y50"/>
      <c r="Z50"/>
      <c r="AA50"/>
      <c r="AB50"/>
      <c r="AC50"/>
      <c r="AD50"/>
    </row>
    <row r="51" spans="1:30" s="18" customFormat="1" ht="36.75" thickBot="1">
      <c r="A51" s="23" t="s">
        <v>119</v>
      </c>
      <c r="B51" s="105" t="s">
        <v>63</v>
      </c>
      <c r="C51" s="105"/>
      <c r="D51" s="74" t="s">
        <v>199</v>
      </c>
      <c r="E51" s="37"/>
      <c r="F51" s="37"/>
      <c r="G51" s="66">
        <v>60000</v>
      </c>
      <c r="H51" s="66"/>
      <c r="I51" s="68"/>
      <c r="J51" s="66"/>
      <c r="K51" s="88"/>
      <c r="L51" s="88"/>
      <c r="M51" s="88"/>
      <c r="N51" s="66">
        <f>IF(K51&gt;0,1,0)</f>
        <v>0</v>
      </c>
      <c r="O51" s="66">
        <f>IF(M51&gt;0,1,0)</f>
        <v>0</v>
      </c>
      <c r="P51" s="66">
        <f>IF(N51=1,1,IF(O51=1,1,0))</f>
        <v>0</v>
      </c>
      <c r="Q51" s="114">
        <v>60000</v>
      </c>
      <c r="R51" s="114"/>
      <c r="S51" s="5"/>
      <c r="T51"/>
      <c r="U51"/>
      <c r="V51"/>
      <c r="W51"/>
      <c r="X51"/>
      <c r="Y51"/>
      <c r="Z51"/>
      <c r="AA51"/>
      <c r="AB51"/>
      <c r="AC51"/>
      <c r="AD51"/>
    </row>
    <row r="52" spans="1:30" s="18" customFormat="1" ht="24.75" thickBot="1">
      <c r="A52" s="23" t="s">
        <v>119</v>
      </c>
      <c r="B52" s="105" t="s">
        <v>63</v>
      </c>
      <c r="C52" s="105"/>
      <c r="D52" s="79" t="s">
        <v>221</v>
      </c>
      <c r="E52" s="37"/>
      <c r="F52" s="37"/>
      <c r="G52" s="90">
        <v>50000</v>
      </c>
      <c r="H52" s="90"/>
      <c r="I52" s="68"/>
      <c r="J52" s="66"/>
      <c r="K52" s="88"/>
      <c r="L52" s="88"/>
      <c r="M52" s="88"/>
      <c r="N52" s="88"/>
      <c r="O52" s="88"/>
      <c r="P52" s="88"/>
      <c r="Q52" s="88"/>
      <c r="R52" s="88"/>
      <c r="S52" s="5"/>
      <c r="T52"/>
      <c r="U52"/>
      <c r="V52"/>
      <c r="W52"/>
      <c r="X52"/>
      <c r="Y52"/>
      <c r="Z52"/>
      <c r="AA52"/>
      <c r="AB52"/>
      <c r="AC52"/>
      <c r="AD52"/>
    </row>
    <row r="53" spans="1:30" s="18" customFormat="1" ht="24.75" thickBot="1">
      <c r="A53" s="23" t="s">
        <v>119</v>
      </c>
      <c r="B53" s="105" t="s">
        <v>63</v>
      </c>
      <c r="C53" s="105"/>
      <c r="D53" s="79" t="s">
        <v>222</v>
      </c>
      <c r="E53" s="37"/>
      <c r="F53" s="37"/>
      <c r="G53" s="90">
        <v>47000</v>
      </c>
      <c r="H53" s="90"/>
      <c r="I53" s="68"/>
      <c r="J53" s="66"/>
      <c r="K53" s="88"/>
      <c r="L53" s="88"/>
      <c r="M53" s="88"/>
      <c r="N53" s="88"/>
      <c r="O53" s="88"/>
      <c r="P53" s="88"/>
      <c r="Q53" s="88"/>
      <c r="R53" s="88"/>
      <c r="S53" s="5"/>
      <c r="T53"/>
      <c r="U53"/>
      <c r="V53"/>
      <c r="W53"/>
      <c r="X53"/>
      <c r="Y53"/>
      <c r="Z53"/>
      <c r="AA53"/>
      <c r="AB53"/>
      <c r="AC53"/>
      <c r="AD53"/>
    </row>
    <row r="54" spans="1:30" s="18" customFormat="1" ht="36.75" thickBot="1">
      <c r="A54" s="23" t="s">
        <v>119</v>
      </c>
      <c r="B54" s="105" t="s">
        <v>63</v>
      </c>
      <c r="C54" s="105"/>
      <c r="D54" s="82" t="s">
        <v>223</v>
      </c>
      <c r="E54" s="37"/>
      <c r="F54" s="37"/>
      <c r="G54" s="66">
        <v>108000</v>
      </c>
      <c r="H54" s="66"/>
      <c r="I54" s="68"/>
      <c r="J54" s="66"/>
      <c r="K54" s="88"/>
      <c r="L54" s="88"/>
      <c r="M54" s="88"/>
      <c r="N54" s="88"/>
      <c r="O54" s="88"/>
      <c r="P54" s="88"/>
      <c r="Q54" s="88"/>
      <c r="R54" s="88"/>
      <c r="S54" s="5"/>
      <c r="T54"/>
      <c r="U54"/>
      <c r="V54"/>
      <c r="W54"/>
      <c r="X54"/>
      <c r="Y54"/>
      <c r="Z54"/>
      <c r="AA54"/>
      <c r="AB54"/>
      <c r="AC54"/>
      <c r="AD54"/>
    </row>
    <row r="55" spans="1:30" s="18" customFormat="1" ht="13.5" thickBot="1">
      <c r="A55" s="23" t="s">
        <v>119</v>
      </c>
      <c r="B55" s="105" t="s">
        <v>65</v>
      </c>
      <c r="C55" s="105"/>
      <c r="D55" s="100"/>
      <c r="E55" s="16"/>
      <c r="F55" s="12"/>
      <c r="G55" s="66"/>
      <c r="H55" s="66"/>
      <c r="I55" s="70"/>
      <c r="J55" s="66"/>
      <c r="K55" s="67"/>
      <c r="L55" s="67"/>
      <c r="M55" s="66"/>
      <c r="N55" s="66">
        <f>IF(K55&gt;0,1,0)</f>
        <v>0</v>
      </c>
      <c r="O55" s="66">
        <f>IF(M55&gt;0,1,0)</f>
        <v>0</v>
      </c>
      <c r="P55" s="66">
        <f>IF(N55=1,1,IF(O55=1,1,0))</f>
        <v>0</v>
      </c>
      <c r="Q55" s="67"/>
      <c r="R55" s="67"/>
      <c r="S55" s="14"/>
      <c r="T55"/>
      <c r="U55"/>
      <c r="V55"/>
      <c r="W55"/>
      <c r="X55"/>
      <c r="Y55"/>
      <c r="Z55"/>
      <c r="AA55"/>
      <c r="AB55"/>
      <c r="AC55"/>
      <c r="AD55"/>
    </row>
    <row r="56" spans="1:30" s="18" customFormat="1" ht="24.75" thickBot="1">
      <c r="A56" s="23" t="s">
        <v>119</v>
      </c>
      <c r="B56" s="105" t="s">
        <v>65</v>
      </c>
      <c r="C56" s="105"/>
      <c r="D56" s="101" t="s">
        <v>224</v>
      </c>
      <c r="E56" s="37"/>
      <c r="F56" s="37"/>
      <c r="G56" s="66">
        <v>60000</v>
      </c>
      <c r="H56" s="66"/>
      <c r="I56" s="68"/>
      <c r="J56" s="66"/>
      <c r="K56" s="114">
        <v>60000</v>
      </c>
      <c r="L56" s="114" t="s">
        <v>291</v>
      </c>
      <c r="M56" s="88"/>
      <c r="N56" s="66">
        <f>IF(K56&gt;0,1,0)</f>
        <v>1</v>
      </c>
      <c r="O56" s="66">
        <f>IF(M56&gt;0,1,0)</f>
        <v>0</v>
      </c>
      <c r="P56" s="66">
        <f>IF(N56=1,1,IF(O56=1,1,0))</f>
        <v>1</v>
      </c>
      <c r="Q56" s="88"/>
      <c r="R56" s="88"/>
      <c r="S56" s="5"/>
      <c r="T56"/>
      <c r="U56"/>
      <c r="V56"/>
      <c r="W56"/>
      <c r="X56"/>
      <c r="Y56"/>
      <c r="Z56"/>
      <c r="AA56"/>
      <c r="AB56"/>
      <c r="AC56"/>
      <c r="AD56"/>
    </row>
    <row r="57" spans="1:30" s="18" customFormat="1" ht="24.75" thickBot="1">
      <c r="A57" s="23" t="s">
        <v>119</v>
      </c>
      <c r="B57" s="105" t="s">
        <v>785</v>
      </c>
      <c r="C57" s="105"/>
      <c r="D57" s="74" t="s">
        <v>66</v>
      </c>
      <c r="E57" s="16" t="s">
        <v>61</v>
      </c>
      <c r="F57" s="12"/>
      <c r="G57" s="72">
        <f>206582.76+206582.76+145000</f>
        <v>558165.52</v>
      </c>
      <c r="H57" s="72"/>
      <c r="I57" s="71">
        <f>51645.69+103291.76</f>
        <v>154937.45</v>
      </c>
      <c r="J57" s="72">
        <f>154937.07+103291</f>
        <v>258228.07</v>
      </c>
      <c r="K57" s="66"/>
      <c r="L57" s="66"/>
      <c r="M57" s="115">
        <f>+G57-J57-I57</f>
        <v>145000</v>
      </c>
      <c r="N57" s="66">
        <f>IF(K57&gt;0,1,0)</f>
        <v>0</v>
      </c>
      <c r="O57" s="66">
        <f>IF(M57&gt;0,1,0)</f>
        <v>1</v>
      </c>
      <c r="P57" s="66">
        <f>IF(N57=1,1,IF(O57=1,1,0))</f>
        <v>1</v>
      </c>
      <c r="Q57" s="66"/>
      <c r="R57" s="66"/>
      <c r="S57" s="24"/>
      <c r="T57"/>
      <c r="U57"/>
      <c r="V57"/>
      <c r="W57"/>
      <c r="X57"/>
      <c r="Y57"/>
      <c r="Z57"/>
      <c r="AA57"/>
      <c r="AB57"/>
      <c r="AC57"/>
      <c r="AD57"/>
    </row>
    <row r="58" spans="1:30" s="18" customFormat="1" ht="13.5" thickBot="1">
      <c r="A58" s="23" t="s">
        <v>119</v>
      </c>
      <c r="B58" s="105" t="s">
        <v>785</v>
      </c>
      <c r="C58" s="105"/>
      <c r="D58" s="74" t="s">
        <v>134</v>
      </c>
      <c r="E58" s="16"/>
      <c r="F58" s="12"/>
      <c r="G58" s="72">
        <v>110000</v>
      </c>
      <c r="H58" s="72"/>
      <c r="I58" s="71"/>
      <c r="J58" s="72">
        <v>70000</v>
      </c>
      <c r="K58" s="114">
        <v>40000</v>
      </c>
      <c r="L58" s="114" t="s">
        <v>291</v>
      </c>
      <c r="M58" s="67"/>
      <c r="N58" s="66">
        <f>IF(K58&gt;0,1,0)</f>
        <v>1</v>
      </c>
      <c r="O58" s="66">
        <f>IF(M58&gt;0,1,0)</f>
        <v>0</v>
      </c>
      <c r="P58" s="66">
        <f>IF(N58=1,1,IF(O58=1,1,0))</f>
        <v>1</v>
      </c>
      <c r="Q58" s="66"/>
      <c r="R58" s="66"/>
      <c r="S58" s="24"/>
      <c r="T58"/>
      <c r="U58"/>
      <c r="V58"/>
      <c r="W58"/>
      <c r="X58"/>
      <c r="Y58"/>
      <c r="Z58"/>
      <c r="AA58"/>
      <c r="AB58"/>
      <c r="AC58"/>
      <c r="AD58"/>
    </row>
    <row r="59" spans="1:30" s="18" customFormat="1" ht="36.75" thickBot="1">
      <c r="A59" s="23" t="str">
        <f>'POI 2008_2001 superato'!A60</f>
        <v>PICCOLI INTERVENTI </v>
      </c>
      <c r="B59" s="105" t="str">
        <f>'POI 2008_2001 superato'!B60</f>
        <v>CAORSO</v>
      </c>
      <c r="C59" s="105"/>
      <c r="D59" s="74" t="s">
        <v>301</v>
      </c>
      <c r="E59" s="16">
        <f>'POI 2008_2001 superato'!E60</f>
        <v>0</v>
      </c>
      <c r="F59" s="12">
        <f>'POI 2008_2001 superato'!F60</f>
        <v>0</v>
      </c>
      <c r="G59" s="72">
        <v>110000</v>
      </c>
      <c r="H59" s="72"/>
      <c r="I59" s="71">
        <f>'POI 2008_2001 superato'!I60</f>
        <v>0</v>
      </c>
      <c r="J59" s="72">
        <f>+G59</f>
        <v>110000</v>
      </c>
      <c r="K59" s="114">
        <f>'POI 2008_2001 superato'!K60</f>
        <v>0</v>
      </c>
      <c r="L59" s="114">
        <f>'POI 2008_2001 superato'!L60</f>
        <v>0</v>
      </c>
      <c r="M59" s="67">
        <f>'POI 2008_2001 superato'!M60</f>
        <v>0</v>
      </c>
      <c r="N59" s="66">
        <f>'POI 2008_2001 superato'!N60</f>
        <v>0</v>
      </c>
      <c r="O59" s="66">
        <f>'POI 2008_2001 superato'!O60</f>
        <v>0</v>
      </c>
      <c r="P59" s="66">
        <f>'POI 2008_2001 superato'!P60</f>
        <v>0</v>
      </c>
      <c r="Q59" s="66">
        <f>'POI 2008_2001 superato'!Q60</f>
        <v>0</v>
      </c>
      <c r="R59" s="66">
        <f>'POI 2008_2001 superato'!R60</f>
        <v>0</v>
      </c>
      <c r="S59" s="24">
        <f>'POI 2008_2001 superato'!S60</f>
        <v>0</v>
      </c>
      <c r="T59"/>
      <c r="U59"/>
      <c r="V59"/>
      <c r="W59"/>
      <c r="X59"/>
      <c r="Y59"/>
      <c r="Z59"/>
      <c r="AA59"/>
      <c r="AB59"/>
      <c r="AC59"/>
      <c r="AD59"/>
    </row>
    <row r="60" spans="1:30" s="18" customFormat="1" ht="36.75" thickBot="1">
      <c r="A60" s="23" t="s">
        <v>119</v>
      </c>
      <c r="B60" s="105" t="s">
        <v>785</v>
      </c>
      <c r="C60" s="105"/>
      <c r="D60" s="79" t="s">
        <v>225</v>
      </c>
      <c r="E60" s="37"/>
      <c r="F60" s="37"/>
      <c r="G60" s="90">
        <v>0</v>
      </c>
      <c r="H60" s="90"/>
      <c r="I60" s="68"/>
      <c r="J60" s="66"/>
      <c r="K60" s="88"/>
      <c r="L60" s="88"/>
      <c r="M60" s="88"/>
      <c r="N60" s="88"/>
      <c r="O60" s="88"/>
      <c r="P60" s="88"/>
      <c r="Q60" s="88"/>
      <c r="R60" s="88"/>
      <c r="S60" s="5"/>
      <c r="T60"/>
      <c r="U60"/>
      <c r="V60"/>
      <c r="W60"/>
      <c r="X60"/>
      <c r="Y60"/>
      <c r="Z60"/>
      <c r="AA60"/>
      <c r="AB60"/>
      <c r="AC60"/>
      <c r="AD60"/>
    </row>
    <row r="61" spans="1:30" s="18" customFormat="1" ht="36.75" thickBot="1">
      <c r="A61" s="23" t="s">
        <v>119</v>
      </c>
      <c r="B61" s="105" t="s">
        <v>785</v>
      </c>
      <c r="C61" s="105"/>
      <c r="D61" s="79" t="s">
        <v>226</v>
      </c>
      <c r="E61" s="37"/>
      <c r="F61" s="37"/>
      <c r="G61" s="90">
        <v>15000</v>
      </c>
      <c r="H61" s="90"/>
      <c r="I61" s="68"/>
      <c r="J61" s="66"/>
      <c r="K61" s="88"/>
      <c r="L61" s="88"/>
      <c r="M61" s="88"/>
      <c r="N61" s="88"/>
      <c r="O61" s="88"/>
      <c r="P61" s="88"/>
      <c r="Q61" s="88"/>
      <c r="R61" s="88"/>
      <c r="S61" s="5"/>
      <c r="T61"/>
      <c r="U61"/>
      <c r="V61"/>
      <c r="W61"/>
      <c r="X61"/>
      <c r="Y61"/>
      <c r="Z61"/>
      <c r="AA61"/>
      <c r="AB61"/>
      <c r="AC61"/>
      <c r="AD61"/>
    </row>
    <row r="62" spans="1:30" s="18" customFormat="1" ht="13.5" thickBot="1">
      <c r="A62" s="23" t="s">
        <v>119</v>
      </c>
      <c r="B62" s="105" t="s">
        <v>785</v>
      </c>
      <c r="C62" s="105"/>
      <c r="D62" s="79" t="s">
        <v>227</v>
      </c>
      <c r="E62" s="37"/>
      <c r="F62" s="37"/>
      <c r="G62" s="90">
        <v>62000</v>
      </c>
      <c r="H62" s="90"/>
      <c r="I62" s="68"/>
      <c r="J62" s="66"/>
      <c r="K62" s="88"/>
      <c r="L62" s="88"/>
      <c r="M62" s="88"/>
      <c r="N62" s="88"/>
      <c r="O62" s="88"/>
      <c r="P62" s="88"/>
      <c r="Q62" s="88"/>
      <c r="R62" s="88"/>
      <c r="S62" s="5"/>
      <c r="T62"/>
      <c r="U62"/>
      <c r="V62"/>
      <c r="W62"/>
      <c r="X62"/>
      <c r="Y62"/>
      <c r="Z62"/>
      <c r="AA62"/>
      <c r="AB62"/>
      <c r="AC62"/>
      <c r="AD62"/>
    </row>
    <row r="63" spans="1:30" s="18" customFormat="1" ht="24.75" thickBot="1">
      <c r="A63" s="23" t="s">
        <v>119</v>
      </c>
      <c r="B63" s="105" t="s">
        <v>785</v>
      </c>
      <c r="C63" s="105"/>
      <c r="D63" s="79" t="s">
        <v>228</v>
      </c>
      <c r="E63" s="60"/>
      <c r="F63" s="61"/>
      <c r="G63" s="90">
        <v>102000</v>
      </c>
      <c r="H63" s="90"/>
      <c r="I63" s="68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/>
      <c r="U63"/>
      <c r="V63"/>
      <c r="W63"/>
      <c r="X63"/>
      <c r="Y63"/>
      <c r="Z63"/>
      <c r="AA63"/>
      <c r="AB63"/>
      <c r="AC63"/>
      <c r="AD63"/>
    </row>
    <row r="64" spans="1:30" s="18" customFormat="1" ht="24.75" thickBot="1">
      <c r="A64" s="23" t="s">
        <v>119</v>
      </c>
      <c r="B64" s="105" t="s">
        <v>785</v>
      </c>
      <c r="C64" s="105"/>
      <c r="D64" s="79" t="s">
        <v>229</v>
      </c>
      <c r="E64" s="60"/>
      <c r="F64" s="61"/>
      <c r="G64" s="90">
        <v>85000</v>
      </c>
      <c r="H64" s="90"/>
      <c r="I64" s="68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/>
      <c r="U64"/>
      <c r="V64"/>
      <c r="W64"/>
      <c r="X64"/>
      <c r="Y64"/>
      <c r="Z64"/>
      <c r="AA64"/>
      <c r="AB64"/>
      <c r="AC64"/>
      <c r="AD64"/>
    </row>
    <row r="65" spans="1:30" s="21" customFormat="1" ht="24.75" thickBot="1">
      <c r="A65" s="23" t="s">
        <v>119</v>
      </c>
      <c r="B65" s="105" t="s">
        <v>785</v>
      </c>
      <c r="C65" s="105"/>
      <c r="D65" s="79" t="s">
        <v>230</v>
      </c>
      <c r="E65" s="60"/>
      <c r="F65" s="61"/>
      <c r="G65" s="90">
        <v>40000</v>
      </c>
      <c r="H65" s="90"/>
      <c r="I65" s="68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/>
      <c r="U65"/>
      <c r="V65"/>
      <c r="W65"/>
      <c r="X65"/>
      <c r="Y65"/>
      <c r="Z65"/>
      <c r="AA65"/>
      <c r="AB65"/>
      <c r="AC65"/>
      <c r="AD65"/>
    </row>
    <row r="66" spans="1:30" s="13" customFormat="1" ht="36.75" thickBot="1">
      <c r="A66" s="23" t="s">
        <v>119</v>
      </c>
      <c r="B66" s="105" t="s">
        <v>785</v>
      </c>
      <c r="C66" s="105"/>
      <c r="D66" s="82" t="s">
        <v>144</v>
      </c>
      <c r="E66" s="60"/>
      <c r="F66" s="61"/>
      <c r="G66" s="66">
        <v>30000</v>
      </c>
      <c r="H66" s="66"/>
      <c r="I66" s="68"/>
      <c r="J66" s="66"/>
      <c r="K66" s="66"/>
      <c r="L66" s="66"/>
      <c r="M66" s="66">
        <v>30000</v>
      </c>
      <c r="N66" s="66">
        <f>IF(K66&gt;0,1,0)</f>
        <v>0</v>
      </c>
      <c r="O66" s="66">
        <f>IF(M66&gt;0,1,0)</f>
        <v>1</v>
      </c>
      <c r="P66" s="66">
        <f>IF(N66=1,1,IF(O66=1,1,0))</f>
        <v>1</v>
      </c>
      <c r="Q66" s="66"/>
      <c r="R66" s="66"/>
      <c r="S66" s="66"/>
      <c r="T66"/>
      <c r="U66"/>
      <c r="V66"/>
      <c r="W66"/>
      <c r="X66"/>
      <c r="Y66"/>
      <c r="Z66"/>
      <c r="AA66"/>
      <c r="AB66"/>
      <c r="AC66"/>
      <c r="AD66"/>
    </row>
    <row r="67" spans="1:30" s="13" customFormat="1" ht="24.75" thickBot="1">
      <c r="A67" s="23" t="s">
        <v>119</v>
      </c>
      <c r="B67" s="105" t="s">
        <v>785</v>
      </c>
      <c r="C67" s="105"/>
      <c r="D67" s="127" t="s">
        <v>232</v>
      </c>
      <c r="E67" s="60"/>
      <c r="F67" s="61"/>
      <c r="G67" s="66">
        <v>100000</v>
      </c>
      <c r="H67" s="66"/>
      <c r="I67" s="68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/>
      <c r="U67"/>
      <c r="V67"/>
      <c r="W67"/>
      <c r="X67"/>
      <c r="Y67"/>
      <c r="Z67"/>
      <c r="AA67"/>
      <c r="AB67"/>
      <c r="AC67"/>
      <c r="AD67"/>
    </row>
    <row r="68" spans="1:30" s="13" customFormat="1" ht="24.75" thickBot="1">
      <c r="A68" s="23" t="s">
        <v>119</v>
      </c>
      <c r="B68" s="105" t="s">
        <v>785</v>
      </c>
      <c r="C68" s="105"/>
      <c r="D68" s="127" t="s">
        <v>231</v>
      </c>
      <c r="E68" s="60"/>
      <c r="F68" s="61"/>
      <c r="G68" s="66">
        <v>66000</v>
      </c>
      <c r="H68" s="66"/>
      <c r="I68" s="68"/>
      <c r="J68" s="66"/>
      <c r="K68" s="114">
        <v>66000</v>
      </c>
      <c r="L68" s="114" t="s">
        <v>291</v>
      </c>
      <c r="M68" s="66"/>
      <c r="N68" s="66">
        <f>IF(K68&gt;0,1,0)</f>
        <v>1</v>
      </c>
      <c r="O68" s="66">
        <f>IF(M68&gt;0,1,0)</f>
        <v>0</v>
      </c>
      <c r="P68" s="66">
        <f>IF(N68=1,1,IF(O68=1,1,0))</f>
        <v>1</v>
      </c>
      <c r="Q68" s="66"/>
      <c r="R68" s="66"/>
      <c r="S68" s="66"/>
      <c r="T68"/>
      <c r="U68"/>
      <c r="V68"/>
      <c r="W68"/>
      <c r="X68"/>
      <c r="Y68"/>
      <c r="Z68"/>
      <c r="AA68"/>
      <c r="AB68"/>
      <c r="AC68"/>
      <c r="AD68"/>
    </row>
    <row r="69" spans="1:30" s="13" customFormat="1" ht="24.75" thickBot="1">
      <c r="A69" s="23" t="s">
        <v>119</v>
      </c>
      <c r="B69" s="105" t="s">
        <v>785</v>
      </c>
      <c r="C69" s="105"/>
      <c r="D69" s="127" t="s">
        <v>233</v>
      </c>
      <c r="E69" s="60"/>
      <c r="F69" s="61"/>
      <c r="G69" s="66"/>
      <c r="H69" s="66"/>
      <c r="I69" s="68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/>
      <c r="U69"/>
      <c r="V69"/>
      <c r="W69"/>
      <c r="X69"/>
      <c r="Y69"/>
      <c r="Z69"/>
      <c r="AA69"/>
      <c r="AB69"/>
      <c r="AC69"/>
      <c r="AD69"/>
    </row>
    <row r="70" spans="1:30" s="13" customFormat="1" ht="36.75" thickBot="1">
      <c r="A70" s="23" t="s">
        <v>119</v>
      </c>
      <c r="B70" s="105" t="s">
        <v>67</v>
      </c>
      <c r="C70" s="105"/>
      <c r="D70" s="74" t="s">
        <v>234</v>
      </c>
      <c r="E70" s="16"/>
      <c r="F70" s="12"/>
      <c r="G70" s="72">
        <f>1350000*0.85</f>
        <v>1147500</v>
      </c>
      <c r="H70" s="72">
        <v>440000</v>
      </c>
      <c r="I70" s="110">
        <v>140000</v>
      </c>
      <c r="J70" s="72">
        <v>45000</v>
      </c>
      <c r="K70" s="111"/>
      <c r="L70" s="111" t="s">
        <v>292</v>
      </c>
      <c r="M70" s="112">
        <f>+G70-J70-I70-Q70-R70</f>
        <v>162500</v>
      </c>
      <c r="N70" s="66">
        <f>IF(K70&gt;0,1,0)</f>
        <v>0</v>
      </c>
      <c r="O70" s="66">
        <f>IF(M70&gt;0,1,0)</f>
        <v>1</v>
      </c>
      <c r="P70" s="66">
        <f>IF(N70=1,1,IF(O70=1,1,0))</f>
        <v>1</v>
      </c>
      <c r="Q70" s="111">
        <v>300000</v>
      </c>
      <c r="R70" s="111">
        <v>500000</v>
      </c>
      <c r="S70" s="113">
        <f>SUBTOTAL(9,M70:R70)</f>
        <v>962502</v>
      </c>
      <c r="T70"/>
      <c r="U70"/>
      <c r="V70"/>
      <c r="W70"/>
      <c r="X70"/>
      <c r="Y70"/>
      <c r="Z70"/>
      <c r="AA70"/>
      <c r="AB70"/>
      <c r="AC70"/>
      <c r="AD70"/>
    </row>
    <row r="71" spans="1:30" s="13" customFormat="1" ht="24.75" thickBot="1">
      <c r="A71" s="23" t="s">
        <v>119</v>
      </c>
      <c r="B71" s="105" t="s">
        <v>67</v>
      </c>
      <c r="C71" s="105"/>
      <c r="D71" s="77" t="s">
        <v>235</v>
      </c>
      <c r="E71" s="60"/>
      <c r="F71" s="61"/>
      <c r="G71" s="66">
        <v>70000</v>
      </c>
      <c r="H71" s="66"/>
      <c r="I71" s="68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/>
      <c r="U71"/>
      <c r="V71"/>
      <c r="W71"/>
      <c r="X71"/>
      <c r="Y71"/>
      <c r="Z71"/>
      <c r="AA71"/>
      <c r="AB71"/>
      <c r="AC71"/>
      <c r="AD71"/>
    </row>
    <row r="72" spans="1:30" s="15" customFormat="1" ht="36.75" thickBot="1">
      <c r="A72" s="23" t="s">
        <v>119</v>
      </c>
      <c r="B72" s="105" t="s">
        <v>67</v>
      </c>
      <c r="C72" s="105"/>
      <c r="D72" s="108" t="s">
        <v>147</v>
      </c>
      <c r="E72" s="60"/>
      <c r="F72" s="61"/>
      <c r="G72" s="66">
        <v>130000</v>
      </c>
      <c r="H72" s="66"/>
      <c r="I72" s="111">
        <v>35000</v>
      </c>
      <c r="J72" s="66"/>
      <c r="K72" s="111">
        <v>95000</v>
      </c>
      <c r="L72" s="111" t="s">
        <v>292</v>
      </c>
      <c r="M72" s="111"/>
      <c r="N72" s="66">
        <f>IF(K72&gt;0,1,0)</f>
        <v>1</v>
      </c>
      <c r="O72" s="66">
        <f>IF(M72&gt;0,1,0)</f>
        <v>0</v>
      </c>
      <c r="P72" s="66">
        <f>IF(N72=1,1,IF(O72=1,1,0))</f>
        <v>1</v>
      </c>
      <c r="Q72" s="66"/>
      <c r="R72" s="66"/>
      <c r="S72" s="66"/>
      <c r="T72"/>
      <c r="U72"/>
      <c r="V72"/>
      <c r="W72"/>
      <c r="X72"/>
      <c r="Y72"/>
      <c r="Z72"/>
      <c r="AA72"/>
      <c r="AB72"/>
      <c r="AC72"/>
      <c r="AD72"/>
    </row>
    <row r="73" spans="1:30" s="18" customFormat="1" ht="24.75" thickBot="1">
      <c r="A73" s="23" t="s">
        <v>119</v>
      </c>
      <c r="B73" s="105" t="s">
        <v>67</v>
      </c>
      <c r="C73" s="105"/>
      <c r="D73" s="108" t="s">
        <v>174</v>
      </c>
      <c r="E73" s="60"/>
      <c r="F73" s="61"/>
      <c r="G73" s="66">
        <v>100000</v>
      </c>
      <c r="H73" s="66"/>
      <c r="I73" s="68"/>
      <c r="J73" s="66"/>
      <c r="K73" s="66"/>
      <c r="L73" s="66"/>
      <c r="M73" s="66"/>
      <c r="N73" s="66">
        <f>IF(K73&gt;0,1,0)</f>
        <v>0</v>
      </c>
      <c r="O73" s="66">
        <f>IF(M73&gt;0,1,0)</f>
        <v>0</v>
      </c>
      <c r="P73" s="66">
        <f>IF(N73=1,1,IF(O73=1,1,0))</f>
        <v>0</v>
      </c>
      <c r="Q73" s="66">
        <v>100000</v>
      </c>
      <c r="R73" s="66"/>
      <c r="S73" s="66"/>
      <c r="T73"/>
      <c r="U73"/>
      <c r="V73"/>
      <c r="W73"/>
      <c r="X73"/>
      <c r="Y73"/>
      <c r="Z73"/>
      <c r="AA73"/>
      <c r="AB73"/>
      <c r="AC73"/>
      <c r="AD73"/>
    </row>
    <row r="74" spans="1:30" s="18" customFormat="1" ht="23.25" thickBot="1">
      <c r="A74" s="23" t="s">
        <v>119</v>
      </c>
      <c r="B74" s="95" t="s">
        <v>784</v>
      </c>
      <c r="C74" s="95"/>
      <c r="D74" s="74" t="s">
        <v>69</v>
      </c>
      <c r="E74" s="16"/>
      <c r="F74" s="12"/>
      <c r="G74" s="66">
        <v>400000</v>
      </c>
      <c r="H74" s="66"/>
      <c r="I74" s="69">
        <v>250000</v>
      </c>
      <c r="J74" s="66"/>
      <c r="K74" s="136">
        <f>+G74-I74</f>
        <v>150000</v>
      </c>
      <c r="L74" s="115" t="s">
        <v>291</v>
      </c>
      <c r="M74" s="66"/>
      <c r="N74" s="66">
        <f>IF(K74&gt;0,1,0)</f>
        <v>1</v>
      </c>
      <c r="O74" s="66">
        <f>IF(M74&gt;0,1,0)</f>
        <v>0</v>
      </c>
      <c r="P74" s="66">
        <f>IF(N74=1,1,IF(O74=1,1,0))</f>
        <v>1</v>
      </c>
      <c r="Q74" s="67"/>
      <c r="R74" s="67"/>
      <c r="S74" s="14"/>
      <c r="T74"/>
      <c r="U74"/>
      <c r="V74"/>
      <c r="W74"/>
      <c r="X74"/>
      <c r="Y74"/>
      <c r="Z74"/>
      <c r="AA74"/>
      <c r="AB74"/>
      <c r="AC74"/>
      <c r="AD74"/>
    </row>
    <row r="75" spans="1:30" s="18" customFormat="1" ht="36.75" thickBot="1">
      <c r="A75" s="23" t="s">
        <v>119</v>
      </c>
      <c r="B75" s="95" t="s">
        <v>784</v>
      </c>
      <c r="C75" s="95"/>
      <c r="D75" s="98" t="s">
        <v>148</v>
      </c>
      <c r="E75" s="60"/>
      <c r="F75" s="61"/>
      <c r="G75" s="66">
        <v>130000</v>
      </c>
      <c r="H75" s="66"/>
      <c r="I75" s="68"/>
      <c r="J75" s="66"/>
      <c r="K75" s="109">
        <f>+G75</f>
        <v>130000</v>
      </c>
      <c r="L75" s="114" t="s">
        <v>291</v>
      </c>
      <c r="M75" s="66"/>
      <c r="N75" s="66">
        <f>IF(K75&gt;0,1,0)</f>
        <v>1</v>
      </c>
      <c r="O75" s="66">
        <f>IF(M75&gt;0,1,0)</f>
        <v>0</v>
      </c>
      <c r="P75" s="66">
        <f>IF(N75=1,1,IF(O75=1,1,0))</f>
        <v>1</v>
      </c>
      <c r="Q75" s="66"/>
      <c r="R75" s="66"/>
      <c r="S75" s="66"/>
      <c r="T75"/>
      <c r="U75"/>
      <c r="V75"/>
      <c r="W75"/>
      <c r="X75"/>
      <c r="Y75"/>
      <c r="Z75"/>
      <c r="AA75"/>
      <c r="AB75"/>
      <c r="AC75"/>
      <c r="AD75"/>
    </row>
    <row r="76" spans="1:30" s="18" customFormat="1" ht="24.75" thickBot="1">
      <c r="A76" s="23" t="s">
        <v>119</v>
      </c>
      <c r="B76" s="95" t="s">
        <v>784</v>
      </c>
      <c r="C76" s="95"/>
      <c r="D76" s="98" t="s">
        <v>149</v>
      </c>
      <c r="E76" s="60"/>
      <c r="F76" s="61"/>
      <c r="G76" s="66">
        <v>50000</v>
      </c>
      <c r="H76" s="66"/>
      <c r="I76" s="68"/>
      <c r="J76" s="66"/>
      <c r="K76" s="109">
        <f>+G76</f>
        <v>50000</v>
      </c>
      <c r="L76" s="114" t="s">
        <v>291</v>
      </c>
      <c r="M76" s="66"/>
      <c r="N76" s="66">
        <f>IF(K76&gt;0,1,0)</f>
        <v>1</v>
      </c>
      <c r="O76" s="66">
        <f>IF(M76&gt;0,1,0)</f>
        <v>0</v>
      </c>
      <c r="P76" s="66">
        <f>IF(N76=1,1,IF(O76=1,1,0))</f>
        <v>1</v>
      </c>
      <c r="Q76" s="66"/>
      <c r="R76" s="66"/>
      <c r="S76" s="66"/>
      <c r="T76"/>
      <c r="U76"/>
      <c r="V76"/>
      <c r="W76"/>
      <c r="X76"/>
      <c r="Y76"/>
      <c r="Z76"/>
      <c r="AA76"/>
      <c r="AB76"/>
      <c r="AC76"/>
      <c r="AD76"/>
    </row>
    <row r="77" spans="1:30" s="18" customFormat="1" ht="48.75" thickBot="1">
      <c r="A77" s="23" t="s">
        <v>119</v>
      </c>
      <c r="B77" s="95" t="s">
        <v>784</v>
      </c>
      <c r="C77" s="95"/>
      <c r="D77" s="102" t="s">
        <v>237</v>
      </c>
      <c r="E77" s="60"/>
      <c r="F77" s="61"/>
      <c r="G77" s="66">
        <v>35000</v>
      </c>
      <c r="H77" s="66"/>
      <c r="I77" s="68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/>
      <c r="U77"/>
      <c r="V77"/>
      <c r="W77"/>
      <c r="X77"/>
      <c r="Y77"/>
      <c r="Z77"/>
      <c r="AA77"/>
      <c r="AB77"/>
      <c r="AC77"/>
      <c r="AD77"/>
    </row>
    <row r="78" spans="1:30" s="13" customFormat="1" ht="36.75" thickBot="1">
      <c r="A78" s="23" t="s">
        <v>119</v>
      </c>
      <c r="B78" s="105" t="s">
        <v>68</v>
      </c>
      <c r="C78" s="105"/>
      <c r="D78" s="74" t="s">
        <v>151</v>
      </c>
      <c r="E78" s="16"/>
      <c r="F78" s="12"/>
      <c r="G78" s="66">
        <v>200000</v>
      </c>
      <c r="H78" s="66"/>
      <c r="I78" s="69">
        <v>100000</v>
      </c>
      <c r="J78" s="66"/>
      <c r="K78" s="115">
        <v>100000</v>
      </c>
      <c r="L78" s="115" t="s">
        <v>291</v>
      </c>
      <c r="M78" s="66"/>
      <c r="N78" s="66">
        <f>IF(K78&gt;0,1,0)</f>
        <v>1</v>
      </c>
      <c r="O78" s="66">
        <f>IF(M78&gt;0,1,0)</f>
        <v>0</v>
      </c>
      <c r="P78" s="66">
        <f>IF(N78=1,1,IF(O78=1,1,0))</f>
        <v>1</v>
      </c>
      <c r="Q78" s="67"/>
      <c r="R78" s="67"/>
      <c r="S78" s="14"/>
      <c r="T78"/>
      <c r="U78"/>
      <c r="V78"/>
      <c r="W78"/>
      <c r="X78"/>
      <c r="Y78"/>
      <c r="Z78"/>
      <c r="AA78"/>
      <c r="AB78"/>
      <c r="AC78"/>
      <c r="AD78"/>
    </row>
    <row r="79" spans="1:30" s="13" customFormat="1" ht="24.75" thickBot="1">
      <c r="A79" s="23" t="s">
        <v>119</v>
      </c>
      <c r="B79" s="105" t="s">
        <v>68</v>
      </c>
      <c r="C79" s="105"/>
      <c r="D79" s="74" t="s">
        <v>152</v>
      </c>
      <c r="E79" s="60"/>
      <c r="F79" s="61"/>
      <c r="G79" s="66">
        <v>50000</v>
      </c>
      <c r="H79" s="66"/>
      <c r="I79" s="68"/>
      <c r="J79" s="66"/>
      <c r="K79" s="66"/>
      <c r="L79" s="66"/>
      <c r="M79" s="114">
        <v>50000</v>
      </c>
      <c r="N79" s="66">
        <f>IF(K79&gt;0,1,0)</f>
        <v>0</v>
      </c>
      <c r="O79" s="66">
        <f>IF(M79&gt;0,1,0)</f>
        <v>1</v>
      </c>
      <c r="P79" s="66">
        <f>IF(N79=1,1,IF(O79=1,1,0))</f>
        <v>1</v>
      </c>
      <c r="Q79" s="66"/>
      <c r="R79" s="66"/>
      <c r="S79" s="66"/>
      <c r="T79"/>
      <c r="U79"/>
      <c r="V79"/>
      <c r="W79"/>
      <c r="X79"/>
      <c r="Y79"/>
      <c r="Z79"/>
      <c r="AA79"/>
      <c r="AB79"/>
      <c r="AC79"/>
      <c r="AD79"/>
    </row>
    <row r="80" spans="1:30" s="13" customFormat="1" ht="24.75" thickBot="1">
      <c r="A80" s="22" t="s">
        <v>119</v>
      </c>
      <c r="B80" s="105" t="s">
        <v>68</v>
      </c>
      <c r="C80" s="105"/>
      <c r="D80" s="74" t="s">
        <v>286</v>
      </c>
      <c r="E80" s="60"/>
      <c r="F80" s="61"/>
      <c r="G80" s="66">
        <v>100000</v>
      </c>
      <c r="H80" s="66"/>
      <c r="I80" s="68"/>
      <c r="J80" s="66"/>
      <c r="K80" s="66"/>
      <c r="L80" s="66"/>
      <c r="M80" s="66"/>
      <c r="N80" s="66">
        <f>IF(K80&gt;0,1,0)</f>
        <v>0</v>
      </c>
      <c r="O80" s="66">
        <f>IF(M80&gt;0,1,0)</f>
        <v>0</v>
      </c>
      <c r="P80" s="66">
        <f>IF(N80=1,1,IF(O80=1,1,0))</f>
        <v>0</v>
      </c>
      <c r="Q80" s="111">
        <v>50000</v>
      </c>
      <c r="R80" s="111"/>
      <c r="S80" s="66"/>
      <c r="T80"/>
      <c r="U80"/>
      <c r="V80"/>
      <c r="W80"/>
      <c r="X80"/>
      <c r="Y80"/>
      <c r="Z80"/>
      <c r="AA80"/>
      <c r="AB80"/>
      <c r="AC80"/>
      <c r="AD80"/>
    </row>
    <row r="81" spans="1:30" s="13" customFormat="1" ht="36.75" thickBot="1">
      <c r="A81" s="22" t="s">
        <v>119</v>
      </c>
      <c r="B81" s="105" t="s">
        <v>68</v>
      </c>
      <c r="C81" s="105"/>
      <c r="D81" s="74" t="s">
        <v>287</v>
      </c>
      <c r="E81" s="60"/>
      <c r="F81" s="61"/>
      <c r="G81" s="66">
        <v>50000</v>
      </c>
      <c r="H81" s="66"/>
      <c r="I81" s="68"/>
      <c r="J81" s="66"/>
      <c r="K81" s="111">
        <v>50000</v>
      </c>
      <c r="L81" s="111" t="s">
        <v>292</v>
      </c>
      <c r="M81" s="66"/>
      <c r="N81" s="66">
        <f>IF(K81&gt;0,1,0)</f>
        <v>1</v>
      </c>
      <c r="O81" s="66">
        <f>IF(M81&gt;0,1,0)</f>
        <v>0</v>
      </c>
      <c r="P81" s="66">
        <f>IF(N81=1,1,IF(O81=1,1,0))</f>
        <v>1</v>
      </c>
      <c r="Q81" s="66"/>
      <c r="R81" s="66"/>
      <c r="S81" s="66"/>
      <c r="T81"/>
      <c r="U81"/>
      <c r="V81"/>
      <c r="W81"/>
      <c r="X81"/>
      <c r="Y81"/>
      <c r="Z81"/>
      <c r="AA81"/>
      <c r="AB81"/>
      <c r="AC81"/>
      <c r="AD81"/>
    </row>
    <row r="82" spans="1:30" s="9" customFormat="1" ht="24.75" thickBot="1">
      <c r="A82" s="22" t="s">
        <v>119</v>
      </c>
      <c r="B82" s="105" t="s">
        <v>68</v>
      </c>
      <c r="C82" s="105"/>
      <c r="D82" s="74" t="s">
        <v>153</v>
      </c>
      <c r="E82" s="61"/>
      <c r="F82" s="62"/>
      <c r="G82" s="66">
        <v>150000</v>
      </c>
      <c r="H82" s="66"/>
      <c r="I82" s="68"/>
      <c r="J82" s="66"/>
      <c r="K82" s="66"/>
      <c r="L82" s="66"/>
      <c r="M82" s="66"/>
      <c r="N82" s="66">
        <f>IF(K82&gt;0,1,0)</f>
        <v>0</v>
      </c>
      <c r="O82" s="66">
        <f>IF(M82&gt;0,1,0)</f>
        <v>0</v>
      </c>
      <c r="P82" s="66">
        <f>IF(N82=1,1,IF(O82=1,1,0))</f>
        <v>0</v>
      </c>
      <c r="Q82" s="66">
        <v>150000</v>
      </c>
      <c r="R82" s="66"/>
      <c r="S82" s="66"/>
      <c r="T82"/>
      <c r="U82"/>
      <c r="V82"/>
      <c r="W82"/>
      <c r="X82"/>
      <c r="Y82"/>
      <c r="Z82"/>
      <c r="AA82"/>
      <c r="AB82"/>
      <c r="AC82"/>
      <c r="AD82"/>
    </row>
    <row r="83" spans="1:19" ht="36.75" thickBot="1">
      <c r="A83" s="23" t="s">
        <v>119</v>
      </c>
      <c r="B83" s="95" t="s">
        <v>150</v>
      </c>
      <c r="C83" s="95"/>
      <c r="D83" s="77" t="s">
        <v>239</v>
      </c>
      <c r="E83" s="16"/>
      <c r="F83" s="12"/>
      <c r="G83" s="66">
        <v>150000</v>
      </c>
      <c r="H83" s="66"/>
      <c r="I83" s="69"/>
      <c r="J83" s="66"/>
      <c r="K83" s="67"/>
      <c r="L83" s="67"/>
      <c r="M83" s="66"/>
      <c r="N83" s="66"/>
      <c r="O83" s="66"/>
      <c r="P83" s="66"/>
      <c r="Q83" s="67"/>
      <c r="R83" s="67"/>
      <c r="S83" s="14"/>
    </row>
    <row r="84" spans="1:19" ht="36.75" thickBot="1">
      <c r="A84" s="23" t="s">
        <v>119</v>
      </c>
      <c r="B84" s="95" t="s">
        <v>150</v>
      </c>
      <c r="C84" s="95"/>
      <c r="D84" s="108" t="s">
        <v>154</v>
      </c>
      <c r="E84" s="60"/>
      <c r="F84" s="61"/>
      <c r="G84" s="66">
        <v>200000</v>
      </c>
      <c r="H84" s="66"/>
      <c r="I84" s="68">
        <v>100000</v>
      </c>
      <c r="J84" s="66"/>
      <c r="K84" s="114">
        <v>100000</v>
      </c>
      <c r="L84" s="114" t="s">
        <v>291</v>
      </c>
      <c r="M84" s="66"/>
      <c r="N84" s="66">
        <f>IF(K84&gt;0,1,0)</f>
        <v>1</v>
      </c>
      <c r="O84" s="66">
        <f>IF(M84&gt;0,1,0)</f>
        <v>0</v>
      </c>
      <c r="P84" s="66">
        <f>IF(N84=1,1,IF(O84=1,1,0))</f>
        <v>1</v>
      </c>
      <c r="Q84" s="66"/>
      <c r="R84" s="66"/>
      <c r="S84" s="66"/>
    </row>
    <row r="85" spans="1:19" ht="24.75" thickBot="1">
      <c r="A85" s="23" t="s">
        <v>119</v>
      </c>
      <c r="B85" s="95" t="s">
        <v>150</v>
      </c>
      <c r="C85" s="95"/>
      <c r="D85" s="108" t="s">
        <v>300</v>
      </c>
      <c r="E85" s="60"/>
      <c r="F85" s="61"/>
      <c r="G85" s="66">
        <v>30000</v>
      </c>
      <c r="H85" s="66"/>
      <c r="I85" s="68"/>
      <c r="J85" s="66"/>
      <c r="K85" s="66"/>
      <c r="L85" s="66"/>
      <c r="M85" s="66">
        <v>30000</v>
      </c>
      <c r="N85" s="66">
        <f>IF(K85&gt;0,1,0)</f>
        <v>0</v>
      </c>
      <c r="O85" s="66">
        <f>IF(M85&gt;0,1,0)</f>
        <v>1</v>
      </c>
      <c r="P85" s="66">
        <f>IF(N85=1,1,IF(O85=1,1,0))</f>
        <v>1</v>
      </c>
      <c r="Q85" s="66"/>
      <c r="R85" s="66"/>
      <c r="S85" s="66"/>
    </row>
    <row r="86" spans="1:19" ht="48.75" thickBot="1">
      <c r="A86" s="23" t="s">
        <v>119</v>
      </c>
      <c r="B86" s="95" t="s">
        <v>150</v>
      </c>
      <c r="C86" s="95"/>
      <c r="D86" s="108" t="s">
        <v>210</v>
      </c>
      <c r="E86" s="60"/>
      <c r="F86" s="61"/>
      <c r="G86" s="66">
        <v>1570000</v>
      </c>
      <c r="H86" s="66"/>
      <c r="I86" s="68"/>
      <c r="J86" s="66"/>
      <c r="K86" s="66">
        <v>20000</v>
      </c>
      <c r="L86" s="66"/>
      <c r="M86" s="66">
        <v>80000</v>
      </c>
      <c r="N86" s="66">
        <f>IF(K86&gt;0,1,0)</f>
        <v>1</v>
      </c>
      <c r="O86" s="66">
        <f>IF(M86&gt;0,1,0)</f>
        <v>1</v>
      </c>
      <c r="P86" s="66">
        <f>IF(N86=1,1,IF(O86=1,1,0))</f>
        <v>1</v>
      </c>
      <c r="Q86" s="66"/>
      <c r="R86" s="66"/>
      <c r="S86" s="66"/>
    </row>
    <row r="87" spans="1:19" ht="13.5" thickBot="1">
      <c r="A87" s="23" t="s">
        <v>119</v>
      </c>
      <c r="B87" s="105" t="s">
        <v>70</v>
      </c>
      <c r="C87" s="105"/>
      <c r="D87" s="74"/>
      <c r="E87" s="16"/>
      <c r="F87" s="12"/>
      <c r="G87" s="66"/>
      <c r="H87" s="66"/>
      <c r="I87" s="70"/>
      <c r="J87" s="67"/>
      <c r="K87" s="66"/>
      <c r="L87" s="66"/>
      <c r="M87" s="66"/>
      <c r="N87" s="66">
        <f>IF(K87&gt;0,1,0)</f>
        <v>0</v>
      </c>
      <c r="O87" s="66">
        <f>IF(M87&gt;0,1,0)</f>
        <v>0</v>
      </c>
      <c r="P87" s="66">
        <f>IF(N87=1,1,IF(O87=1,1,0))</f>
        <v>0</v>
      </c>
      <c r="Q87" s="66"/>
      <c r="R87" s="66"/>
      <c r="S87" s="14"/>
    </row>
    <row r="88" spans="1:19" ht="13.5" thickBot="1">
      <c r="A88" s="23" t="s">
        <v>119</v>
      </c>
      <c r="B88" s="105" t="s">
        <v>786</v>
      </c>
      <c r="C88" s="105"/>
      <c r="D88" s="74" t="s">
        <v>72</v>
      </c>
      <c r="E88" s="16"/>
      <c r="F88" s="12"/>
      <c r="G88" s="66"/>
      <c r="H88" s="66"/>
      <c r="I88" s="70"/>
      <c r="J88" s="67"/>
      <c r="K88" s="89"/>
      <c r="L88" s="89"/>
      <c r="M88" s="89"/>
      <c r="N88" s="66">
        <f>IF(K88&gt;0,1,0)</f>
        <v>0</v>
      </c>
      <c r="O88" s="66">
        <f>IF(M88&gt;0,1,0)</f>
        <v>0</v>
      </c>
      <c r="P88" s="66">
        <f>IF(N88=1,1,IF(O88=1,1,0))</f>
        <v>0</v>
      </c>
      <c r="Q88" s="89"/>
      <c r="R88" s="89"/>
      <c r="S88" s="103"/>
    </row>
    <row r="89" spans="1:19" ht="48.75" thickBot="1">
      <c r="A89" s="23" t="s">
        <v>119</v>
      </c>
      <c r="B89" s="105" t="s">
        <v>786</v>
      </c>
      <c r="C89" s="105"/>
      <c r="D89" s="79" t="s">
        <v>240</v>
      </c>
      <c r="E89" s="60"/>
      <c r="F89" s="61"/>
      <c r="G89" s="66">
        <v>40000</v>
      </c>
      <c r="H89" s="66"/>
      <c r="I89" s="68"/>
      <c r="J89" s="66"/>
      <c r="K89" s="66"/>
      <c r="L89" s="66"/>
      <c r="M89" s="66"/>
      <c r="N89" s="66"/>
      <c r="O89" s="66"/>
      <c r="P89" s="66"/>
      <c r="Q89" s="66"/>
      <c r="R89" s="66"/>
      <c r="S89" s="66"/>
    </row>
    <row r="90" spans="1:19" ht="24.75" thickBot="1">
      <c r="A90" s="23" t="s">
        <v>119</v>
      </c>
      <c r="B90" s="105" t="s">
        <v>786</v>
      </c>
      <c r="C90" s="105"/>
      <c r="D90" s="127" t="s">
        <v>299</v>
      </c>
      <c r="E90" s="60"/>
      <c r="F90" s="61"/>
      <c r="G90" s="66">
        <v>20000</v>
      </c>
      <c r="H90" s="66"/>
      <c r="I90" s="68"/>
      <c r="J90" s="66"/>
      <c r="K90" s="114">
        <v>20000</v>
      </c>
      <c r="L90" s="114" t="s">
        <v>291</v>
      </c>
      <c r="M90" s="66"/>
      <c r="N90" s="66">
        <f>IF(K90&gt;0,1,0)</f>
        <v>1</v>
      </c>
      <c r="O90" s="66">
        <f>IF(M90&gt;0,1,0)</f>
        <v>0</v>
      </c>
      <c r="P90" s="66">
        <f>IF(N90=1,1,IF(O90=1,1,0))</f>
        <v>1</v>
      </c>
      <c r="Q90" s="66"/>
      <c r="R90" s="66"/>
      <c r="S90" s="66"/>
    </row>
    <row r="91" spans="1:19" ht="24.75" thickBot="1">
      <c r="A91" s="23" t="s">
        <v>119</v>
      </c>
      <c r="B91" s="105" t="s">
        <v>786</v>
      </c>
      <c r="C91" s="105"/>
      <c r="D91" s="79" t="s">
        <v>241</v>
      </c>
      <c r="E91" s="60"/>
      <c r="F91" s="61"/>
      <c r="G91" s="66">
        <v>35000</v>
      </c>
      <c r="H91" s="66"/>
      <c r="I91" s="68"/>
      <c r="J91" s="66"/>
      <c r="K91" s="66"/>
      <c r="L91" s="66"/>
      <c r="M91" s="66">
        <v>35000</v>
      </c>
      <c r="N91" s="66">
        <f>IF(K91&gt;0,1,0)</f>
        <v>0</v>
      </c>
      <c r="O91" s="66">
        <f>IF(M91&gt;0,1,0)</f>
        <v>1</v>
      </c>
      <c r="P91" s="66">
        <f>IF(N91=1,1,IF(O91=1,1,0))</f>
        <v>1</v>
      </c>
      <c r="Q91" s="66"/>
      <c r="R91" s="66"/>
      <c r="S91" s="66"/>
    </row>
    <row r="92" spans="1:19" ht="36.75" thickBot="1">
      <c r="A92" s="23" t="s">
        <v>119</v>
      </c>
      <c r="B92" s="105" t="s">
        <v>73</v>
      </c>
      <c r="C92" s="105"/>
      <c r="D92" s="79" t="s">
        <v>242</v>
      </c>
      <c r="E92" s="60"/>
      <c r="F92" s="61"/>
      <c r="G92" s="90">
        <v>30000</v>
      </c>
      <c r="H92" s="90"/>
      <c r="I92" s="68"/>
      <c r="J92" s="66"/>
      <c r="K92" s="114">
        <v>30000</v>
      </c>
      <c r="L92" s="114" t="s">
        <v>291</v>
      </c>
      <c r="M92" s="66"/>
      <c r="N92" s="66">
        <f>IF(K92&gt;0,1,0)</f>
        <v>1</v>
      </c>
      <c r="O92" s="66">
        <f>IF(M92&gt;0,1,0)</f>
        <v>0</v>
      </c>
      <c r="P92" s="66">
        <f>IF(N92=1,1,IF(O92=1,1,0))</f>
        <v>1</v>
      </c>
      <c r="Q92" s="66"/>
      <c r="R92" s="66"/>
      <c r="S92" s="66"/>
    </row>
    <row r="93" spans="1:19" ht="48.75" thickBot="1">
      <c r="A93" s="23" t="s">
        <v>119</v>
      </c>
      <c r="B93" s="105" t="s">
        <v>73</v>
      </c>
      <c r="C93" s="105"/>
      <c r="D93" s="79" t="s">
        <v>243</v>
      </c>
      <c r="E93" s="60"/>
      <c r="F93" s="61"/>
      <c r="G93" s="90">
        <v>70000</v>
      </c>
      <c r="H93" s="90"/>
      <c r="I93" s="68"/>
      <c r="J93" s="66"/>
      <c r="K93" s="66"/>
      <c r="L93" s="66"/>
      <c r="M93" s="66"/>
      <c r="N93" s="66"/>
      <c r="O93" s="66"/>
      <c r="P93" s="66"/>
      <c r="Q93" s="66"/>
      <c r="R93" s="66"/>
      <c r="S93" s="66"/>
    </row>
    <row r="94" spans="1:19" ht="24.75" thickBot="1">
      <c r="A94" s="23" t="s">
        <v>119</v>
      </c>
      <c r="B94" s="105" t="s">
        <v>787</v>
      </c>
      <c r="C94" s="105"/>
      <c r="D94" s="74" t="s">
        <v>155</v>
      </c>
      <c r="E94" s="16" t="s">
        <v>61</v>
      </c>
      <c r="F94" s="12"/>
      <c r="G94" s="66">
        <v>600000</v>
      </c>
      <c r="H94" s="66"/>
      <c r="I94" s="104"/>
      <c r="J94" s="66"/>
      <c r="K94" s="66"/>
      <c r="L94" s="66"/>
      <c r="M94" s="111"/>
      <c r="N94" s="66">
        <f aca="true" t="shared" si="4" ref="N94:N102">IF(K94&gt;0,1,0)</f>
        <v>0</v>
      </c>
      <c r="O94" s="66">
        <f aca="true" t="shared" si="5" ref="O94:O102">IF(M94&gt;0,1,0)</f>
        <v>0</v>
      </c>
      <c r="P94" s="66">
        <f aca="true" t="shared" si="6" ref="P94:P102">IF(N94=1,1,IF(O94=1,1,0))</f>
        <v>0</v>
      </c>
      <c r="Q94" s="66">
        <v>600000</v>
      </c>
      <c r="R94" s="66"/>
      <c r="S94" s="14"/>
    </row>
    <row r="95" spans="1:19" ht="36.75" thickBot="1">
      <c r="A95" s="23" t="s">
        <v>119</v>
      </c>
      <c r="B95" s="105" t="s">
        <v>787</v>
      </c>
      <c r="C95" s="105"/>
      <c r="D95" s="74" t="s">
        <v>156</v>
      </c>
      <c r="E95" s="60"/>
      <c r="F95" s="61"/>
      <c r="G95" s="66">
        <v>150000</v>
      </c>
      <c r="H95" s="66"/>
      <c r="I95" s="68"/>
      <c r="J95" s="66">
        <v>60000</v>
      </c>
      <c r="K95" s="114">
        <f>+G95-J95</f>
        <v>90000</v>
      </c>
      <c r="L95" s="114" t="s">
        <v>291</v>
      </c>
      <c r="M95" s="66"/>
      <c r="N95" s="66">
        <f t="shared" si="4"/>
        <v>1</v>
      </c>
      <c r="O95" s="66">
        <f t="shared" si="5"/>
        <v>0</v>
      </c>
      <c r="P95" s="66">
        <f t="shared" si="6"/>
        <v>1</v>
      </c>
      <c r="Q95" s="66"/>
      <c r="R95" s="66"/>
      <c r="S95" s="66"/>
    </row>
    <row r="96" spans="1:19" ht="24.75" thickBot="1">
      <c r="A96" s="23" t="s">
        <v>119</v>
      </c>
      <c r="B96" s="105" t="s">
        <v>74</v>
      </c>
      <c r="C96" s="105"/>
      <c r="D96" s="74" t="s">
        <v>157</v>
      </c>
      <c r="E96" s="16"/>
      <c r="F96" s="12"/>
      <c r="G96" s="66">
        <v>120000</v>
      </c>
      <c r="H96" s="66"/>
      <c r="I96" s="70"/>
      <c r="J96" s="67">
        <v>40000</v>
      </c>
      <c r="K96" s="66">
        <f>+G96-J96</f>
        <v>80000</v>
      </c>
      <c r="L96" s="66"/>
      <c r="M96" s="66"/>
      <c r="N96" s="66">
        <f t="shared" si="4"/>
        <v>1</v>
      </c>
      <c r="O96" s="66">
        <f t="shared" si="5"/>
        <v>0</v>
      </c>
      <c r="P96" s="66">
        <f t="shared" si="6"/>
        <v>1</v>
      </c>
      <c r="Q96" s="66"/>
      <c r="R96" s="66"/>
      <c r="S96" s="14"/>
    </row>
    <row r="97" spans="1:19" ht="24.75" thickBot="1">
      <c r="A97" s="23" t="s">
        <v>119</v>
      </c>
      <c r="B97" s="105" t="s">
        <v>288</v>
      </c>
      <c r="C97" s="105"/>
      <c r="D97" s="74" t="s">
        <v>289</v>
      </c>
      <c r="E97" s="16"/>
      <c r="F97" s="12"/>
      <c r="G97" s="66">
        <v>30000</v>
      </c>
      <c r="H97" s="66"/>
      <c r="I97" s="70"/>
      <c r="J97" s="67"/>
      <c r="K97" s="111">
        <v>30000</v>
      </c>
      <c r="L97" s="111" t="s">
        <v>292</v>
      </c>
      <c r="M97" s="66"/>
      <c r="N97" s="66">
        <f t="shared" si="4"/>
        <v>1</v>
      </c>
      <c r="O97" s="66">
        <f t="shared" si="5"/>
        <v>0</v>
      </c>
      <c r="P97" s="66">
        <f t="shared" si="6"/>
        <v>1</v>
      </c>
      <c r="Q97" s="66"/>
      <c r="R97" s="66"/>
      <c r="S97" s="14"/>
    </row>
    <row r="98" spans="1:19" ht="36.75" thickBot="1">
      <c r="A98" s="23" t="s">
        <v>119</v>
      </c>
      <c r="B98" s="105" t="s">
        <v>75</v>
      </c>
      <c r="C98" s="105"/>
      <c r="D98" s="74" t="s">
        <v>111</v>
      </c>
      <c r="E98" s="16" t="s">
        <v>54</v>
      </c>
      <c r="F98" s="12"/>
      <c r="G98" s="66">
        <v>160000</v>
      </c>
      <c r="H98" s="66"/>
      <c r="I98" s="70">
        <v>100000</v>
      </c>
      <c r="J98" s="67"/>
      <c r="K98" s="114">
        <v>60000</v>
      </c>
      <c r="L98" s="114" t="s">
        <v>291</v>
      </c>
      <c r="M98" s="66"/>
      <c r="N98" s="66">
        <f t="shared" si="4"/>
        <v>1</v>
      </c>
      <c r="O98" s="66">
        <f t="shared" si="5"/>
        <v>0</v>
      </c>
      <c r="P98" s="66">
        <f t="shared" si="6"/>
        <v>1</v>
      </c>
      <c r="Q98" s="66"/>
      <c r="R98" s="66"/>
      <c r="S98" s="14"/>
    </row>
    <row r="99" spans="1:19" ht="24.75" thickBot="1">
      <c r="A99" s="23" t="s">
        <v>119</v>
      </c>
      <c r="B99" s="105" t="s">
        <v>75</v>
      </c>
      <c r="C99" s="105"/>
      <c r="D99" s="108" t="s">
        <v>159</v>
      </c>
      <c r="E99" s="60"/>
      <c r="F99" s="61"/>
      <c r="G99" s="66">
        <v>500000</v>
      </c>
      <c r="H99" s="66"/>
      <c r="I99" s="68"/>
      <c r="J99" s="66"/>
      <c r="K99" s="66"/>
      <c r="L99" s="8"/>
      <c r="M99" s="117"/>
      <c r="N99" s="66">
        <f t="shared" si="4"/>
        <v>0</v>
      </c>
      <c r="O99" s="66">
        <f t="shared" si="5"/>
        <v>0</v>
      </c>
      <c r="P99" s="66">
        <f t="shared" si="6"/>
        <v>0</v>
      </c>
      <c r="Q99" s="111">
        <v>250000</v>
      </c>
      <c r="R99" s="111">
        <v>250000</v>
      </c>
      <c r="S99" s="66"/>
    </row>
    <row r="100" spans="1:19" ht="24.75" thickBot="1">
      <c r="A100" s="23" t="s">
        <v>119</v>
      </c>
      <c r="B100" s="105" t="s">
        <v>75</v>
      </c>
      <c r="C100" s="105"/>
      <c r="D100" s="127" t="s">
        <v>160</v>
      </c>
      <c r="E100" s="60"/>
      <c r="F100" s="61"/>
      <c r="G100" s="66">
        <v>100000</v>
      </c>
      <c r="H100" s="66"/>
      <c r="I100" s="68"/>
      <c r="J100" s="66"/>
      <c r="K100" s="114">
        <v>100000</v>
      </c>
      <c r="L100" s="114" t="s">
        <v>291</v>
      </c>
      <c r="M100" s="66"/>
      <c r="N100" s="66">
        <f t="shared" si="4"/>
        <v>1</v>
      </c>
      <c r="O100" s="66">
        <f t="shared" si="5"/>
        <v>0</v>
      </c>
      <c r="P100" s="66">
        <f t="shared" si="6"/>
        <v>1</v>
      </c>
      <c r="Q100" s="66"/>
      <c r="R100" s="66"/>
      <c r="S100" s="66"/>
    </row>
    <row r="101" spans="1:19" ht="13.5" thickBot="1">
      <c r="A101" s="23" t="s">
        <v>119</v>
      </c>
      <c r="B101" s="105" t="s">
        <v>76</v>
      </c>
      <c r="C101" s="105"/>
      <c r="D101" s="80" t="s">
        <v>112</v>
      </c>
      <c r="E101" s="16" t="s">
        <v>54</v>
      </c>
      <c r="F101" s="12"/>
      <c r="G101" s="66">
        <v>40000</v>
      </c>
      <c r="H101" s="66"/>
      <c r="I101" s="70"/>
      <c r="J101" s="67"/>
      <c r="K101" s="66">
        <v>40000</v>
      </c>
      <c r="L101" s="66"/>
      <c r="M101" s="66"/>
      <c r="N101" s="66">
        <f t="shared" si="4"/>
        <v>1</v>
      </c>
      <c r="O101" s="66">
        <f t="shared" si="5"/>
        <v>0</v>
      </c>
      <c r="P101" s="66">
        <f t="shared" si="6"/>
        <v>1</v>
      </c>
      <c r="Q101" s="66"/>
      <c r="R101" s="66"/>
      <c r="S101" s="14"/>
    </row>
    <row r="102" spans="1:19" ht="48.75" thickBot="1">
      <c r="A102" s="23" t="s">
        <v>119</v>
      </c>
      <c r="B102" s="105" t="s">
        <v>76</v>
      </c>
      <c r="C102" s="105"/>
      <c r="D102" s="128" t="s">
        <v>202</v>
      </c>
      <c r="E102" s="60"/>
      <c r="F102" s="61"/>
      <c r="G102" s="66">
        <v>624000</v>
      </c>
      <c r="H102" s="66"/>
      <c r="I102" s="68"/>
      <c r="J102" s="66"/>
      <c r="K102" s="66"/>
      <c r="L102" s="66"/>
      <c r="M102" s="66"/>
      <c r="N102" s="66">
        <f t="shared" si="4"/>
        <v>0</v>
      </c>
      <c r="O102" s="66">
        <f t="shared" si="5"/>
        <v>0</v>
      </c>
      <c r="P102" s="66">
        <f t="shared" si="6"/>
        <v>0</v>
      </c>
      <c r="Q102" s="66"/>
      <c r="R102" s="66">
        <v>624000</v>
      </c>
      <c r="S102" s="66"/>
    </row>
    <row r="103" spans="1:19" ht="36.75" thickBot="1">
      <c r="A103" s="23" t="s">
        <v>119</v>
      </c>
      <c r="B103" s="105" t="s">
        <v>77</v>
      </c>
      <c r="C103" s="105"/>
      <c r="D103" s="81" t="s">
        <v>244</v>
      </c>
      <c r="E103" s="60"/>
      <c r="F103" s="61"/>
      <c r="G103" s="66">
        <v>15000</v>
      </c>
      <c r="H103" s="66"/>
      <c r="I103" s="68"/>
      <c r="J103" s="66"/>
      <c r="K103" s="66"/>
      <c r="L103" s="66"/>
      <c r="M103" s="66"/>
      <c r="N103" s="66"/>
      <c r="O103" s="66"/>
      <c r="P103" s="66"/>
      <c r="Q103" s="66"/>
      <c r="R103" s="66"/>
      <c r="S103" s="66"/>
    </row>
    <row r="104" spans="1:19" ht="48.75" thickBot="1">
      <c r="A104" s="23" t="s">
        <v>119</v>
      </c>
      <c r="B104" s="105" t="s">
        <v>77</v>
      </c>
      <c r="C104" s="105"/>
      <c r="D104" s="127" t="s">
        <v>200</v>
      </c>
      <c r="E104" s="60"/>
      <c r="F104" s="61"/>
      <c r="G104" s="66">
        <v>50000</v>
      </c>
      <c r="H104" s="66"/>
      <c r="I104" s="68"/>
      <c r="J104" s="66"/>
      <c r="K104" s="66"/>
      <c r="L104" s="66"/>
      <c r="M104" s="66">
        <v>50000</v>
      </c>
      <c r="N104" s="66">
        <f>IF(K104&gt;0,1,0)</f>
        <v>0</v>
      </c>
      <c r="O104" s="66">
        <f>IF(M104&gt;0,1,0)</f>
        <v>1</v>
      </c>
      <c r="P104" s="66">
        <f>IF(N104=1,1,IF(O104=1,1,0))</f>
        <v>1</v>
      </c>
      <c r="Q104" s="66"/>
      <c r="R104" s="66"/>
      <c r="S104" s="66"/>
    </row>
    <row r="105" spans="1:19" ht="24.75" thickBot="1">
      <c r="A105" s="23" t="s">
        <v>119</v>
      </c>
      <c r="B105" s="105" t="s">
        <v>78</v>
      </c>
      <c r="C105" s="105"/>
      <c r="D105" s="74" t="s">
        <v>303</v>
      </c>
      <c r="E105" s="16" t="s">
        <v>54</v>
      </c>
      <c r="F105" s="12"/>
      <c r="G105" s="66">
        <v>150000</v>
      </c>
      <c r="H105" s="66"/>
      <c r="I105" s="70">
        <v>10000</v>
      </c>
      <c r="J105" s="67"/>
      <c r="K105" s="66">
        <v>50000</v>
      </c>
      <c r="L105" s="66"/>
      <c r="M105" s="66">
        <f>+G105-I105-K105</f>
        <v>90000</v>
      </c>
      <c r="N105" s="66">
        <f>IF(K105&gt;0,1,0)</f>
        <v>1</v>
      </c>
      <c r="O105" s="66">
        <f>IF(M105&gt;0,1,0)</f>
        <v>1</v>
      </c>
      <c r="P105" s="66">
        <f>IF(N105=1,1,IF(O105=1,1,0))</f>
        <v>1</v>
      </c>
      <c r="Q105" s="66"/>
      <c r="R105" s="66"/>
      <c r="S105" s="14"/>
    </row>
    <row r="106" spans="1:19" ht="36.75" thickBot="1">
      <c r="A106" s="23" t="s">
        <v>119</v>
      </c>
      <c r="B106" s="105" t="s">
        <v>78</v>
      </c>
      <c r="C106" s="105"/>
      <c r="D106" s="129" t="s">
        <v>204</v>
      </c>
      <c r="E106" s="60"/>
      <c r="F106" s="61"/>
      <c r="G106" s="66">
        <v>90000</v>
      </c>
      <c r="H106" s="66"/>
      <c r="I106" s="68">
        <v>60000</v>
      </c>
      <c r="J106" s="66"/>
      <c r="K106" s="114">
        <v>30000</v>
      </c>
      <c r="L106" s="114" t="s">
        <v>291</v>
      </c>
      <c r="M106" s="66"/>
      <c r="N106" s="66">
        <f>IF(K106&gt;0,1,0)</f>
        <v>1</v>
      </c>
      <c r="O106" s="66">
        <f>IF(M106&gt;0,1,0)</f>
        <v>0</v>
      </c>
      <c r="P106" s="66">
        <f>IF(N106=1,1,IF(O106=1,1,0))</f>
        <v>1</v>
      </c>
      <c r="Q106" s="66"/>
      <c r="R106" s="66"/>
      <c r="S106" s="66"/>
    </row>
    <row r="107" spans="1:19" ht="24.75" thickBot="1">
      <c r="A107" s="23" t="s">
        <v>119</v>
      </c>
      <c r="B107" s="105" t="s">
        <v>78</v>
      </c>
      <c r="C107" s="105"/>
      <c r="D107" s="79" t="s">
        <v>245</v>
      </c>
      <c r="E107" s="60"/>
      <c r="F107" s="61"/>
      <c r="G107" s="90">
        <v>0</v>
      </c>
      <c r="H107" s="90"/>
      <c r="I107" s="68"/>
      <c r="J107" s="66"/>
      <c r="K107" s="66"/>
      <c r="L107" s="66"/>
      <c r="M107" s="66"/>
      <c r="N107" s="66"/>
      <c r="O107" s="66"/>
      <c r="P107" s="66"/>
      <c r="Q107" s="66"/>
      <c r="R107" s="66"/>
      <c r="S107" s="66"/>
    </row>
    <row r="108" spans="1:19" ht="36.75" thickBot="1">
      <c r="A108" s="23" t="s">
        <v>119</v>
      </c>
      <c r="B108" s="105" t="s">
        <v>78</v>
      </c>
      <c r="C108" s="105"/>
      <c r="D108" s="79" t="s">
        <v>246</v>
      </c>
      <c r="E108" s="60"/>
      <c r="F108" s="61"/>
      <c r="G108" s="90">
        <v>0</v>
      </c>
      <c r="H108" s="90"/>
      <c r="I108" s="68"/>
      <c r="J108" s="66"/>
      <c r="K108" s="66"/>
      <c r="L108" s="66"/>
      <c r="M108" s="66"/>
      <c r="N108" s="66"/>
      <c r="O108" s="66"/>
      <c r="P108" s="66"/>
      <c r="Q108" s="66"/>
      <c r="R108" s="66"/>
      <c r="S108" s="66"/>
    </row>
    <row r="109" spans="1:19" ht="24.75" thickBot="1">
      <c r="A109" s="23" t="s">
        <v>119</v>
      </c>
      <c r="B109" s="105" t="s">
        <v>78</v>
      </c>
      <c r="C109" s="105"/>
      <c r="D109" s="79" t="s">
        <v>247</v>
      </c>
      <c r="E109" s="60"/>
      <c r="F109" s="61"/>
      <c r="G109" s="90">
        <v>100000</v>
      </c>
      <c r="H109" s="90"/>
      <c r="I109" s="68"/>
      <c r="J109" s="66"/>
      <c r="K109" s="66"/>
      <c r="L109" s="66"/>
      <c r="M109" s="66"/>
      <c r="N109" s="66"/>
      <c r="O109" s="66"/>
      <c r="P109" s="66"/>
      <c r="Q109" s="66"/>
      <c r="R109" s="66"/>
      <c r="S109" s="66"/>
    </row>
    <row r="110" spans="1:19" ht="36.75" thickBot="1">
      <c r="A110" s="23" t="s">
        <v>119</v>
      </c>
      <c r="B110" s="105" t="s">
        <v>78</v>
      </c>
      <c r="C110" s="105"/>
      <c r="D110" s="79" t="s">
        <v>248</v>
      </c>
      <c r="E110" s="60"/>
      <c r="F110" s="61"/>
      <c r="G110" s="90">
        <v>115000</v>
      </c>
      <c r="H110" s="90"/>
      <c r="I110" s="68"/>
      <c r="J110" s="66"/>
      <c r="K110" s="66"/>
      <c r="L110" s="66"/>
      <c r="M110" s="66"/>
      <c r="N110" s="66"/>
      <c r="O110" s="66"/>
      <c r="P110" s="66"/>
      <c r="Q110" s="66"/>
      <c r="R110" s="66"/>
      <c r="S110" s="66"/>
    </row>
    <row r="111" spans="1:19" ht="24.75" thickBot="1">
      <c r="A111" s="23" t="s">
        <v>119</v>
      </c>
      <c r="B111" s="105" t="s">
        <v>78</v>
      </c>
      <c r="C111" s="105"/>
      <c r="D111" s="82" t="s">
        <v>249</v>
      </c>
      <c r="E111" s="60"/>
      <c r="F111" s="61"/>
      <c r="G111" s="66">
        <v>43000</v>
      </c>
      <c r="H111" s="66"/>
      <c r="I111" s="68"/>
      <c r="J111" s="66"/>
      <c r="K111" s="66"/>
      <c r="L111" s="66"/>
      <c r="M111" s="66"/>
      <c r="N111" s="66"/>
      <c r="O111" s="66"/>
      <c r="P111" s="66"/>
      <c r="Q111" s="66"/>
      <c r="R111" s="66"/>
      <c r="S111" s="66"/>
    </row>
    <row r="112" spans="1:19" ht="24.75" thickBot="1">
      <c r="A112" s="23" t="s">
        <v>119</v>
      </c>
      <c r="B112" s="105" t="s">
        <v>79</v>
      </c>
      <c r="C112" s="105"/>
      <c r="D112" s="74" t="s">
        <v>113</v>
      </c>
      <c r="E112" s="16" t="s">
        <v>61</v>
      </c>
      <c r="F112" s="12"/>
      <c r="G112" s="66"/>
      <c r="H112" s="66"/>
      <c r="I112" s="70"/>
      <c r="J112" s="67"/>
      <c r="K112" s="66"/>
      <c r="L112" s="66"/>
      <c r="M112" s="66"/>
      <c r="N112" s="66">
        <f aca="true" t="shared" si="7" ref="N112:N130">IF(K112&gt;0,1,0)</f>
        <v>0</v>
      </c>
      <c r="O112" s="66">
        <f aca="true" t="shared" si="8" ref="O112:O130">IF(M112&gt;0,1,0)</f>
        <v>0</v>
      </c>
      <c r="P112" s="66">
        <f aca="true" t="shared" si="9" ref="P112:P130">IF(N112=1,1,IF(O112=1,1,0))</f>
        <v>0</v>
      </c>
      <c r="Q112" s="66"/>
      <c r="R112" s="66"/>
      <c r="S112" s="14"/>
    </row>
    <row r="113" spans="1:19" ht="36.75" thickBot="1">
      <c r="A113" s="23" t="s">
        <v>119</v>
      </c>
      <c r="B113" s="105" t="s">
        <v>80</v>
      </c>
      <c r="C113" s="105"/>
      <c r="D113" s="74" t="s">
        <v>81</v>
      </c>
      <c r="E113" s="16" t="s">
        <v>82</v>
      </c>
      <c r="F113" s="12"/>
      <c r="G113" s="66">
        <v>50000</v>
      </c>
      <c r="H113" s="66"/>
      <c r="I113" s="70">
        <v>30000</v>
      </c>
      <c r="J113" s="67"/>
      <c r="K113" s="114">
        <v>20000</v>
      </c>
      <c r="L113" s="114" t="s">
        <v>291</v>
      </c>
      <c r="M113" s="66"/>
      <c r="N113" s="66">
        <f t="shared" si="7"/>
        <v>1</v>
      </c>
      <c r="O113" s="66">
        <f t="shared" si="8"/>
        <v>0</v>
      </c>
      <c r="P113" s="66">
        <f t="shared" si="9"/>
        <v>1</v>
      </c>
      <c r="Q113" s="66"/>
      <c r="R113" s="66"/>
      <c r="S113" s="14"/>
    </row>
    <row r="114" spans="1:19" ht="24.75" thickBot="1">
      <c r="A114" s="23" t="s">
        <v>119</v>
      </c>
      <c r="B114" s="105" t="s">
        <v>80</v>
      </c>
      <c r="C114" s="105"/>
      <c r="D114" s="74" t="s">
        <v>137</v>
      </c>
      <c r="E114" s="37"/>
      <c r="F114" s="37"/>
      <c r="G114" s="66">
        <v>30000</v>
      </c>
      <c r="H114" s="66"/>
      <c r="I114" s="68"/>
      <c r="J114" s="66"/>
      <c r="K114" s="114">
        <v>30000</v>
      </c>
      <c r="L114" s="114" t="s">
        <v>291</v>
      </c>
      <c r="M114" s="88"/>
      <c r="N114" s="66">
        <f t="shared" si="7"/>
        <v>1</v>
      </c>
      <c r="O114" s="66">
        <f t="shared" si="8"/>
        <v>0</v>
      </c>
      <c r="P114" s="66">
        <f t="shared" si="9"/>
        <v>1</v>
      </c>
      <c r="Q114" s="88"/>
      <c r="R114" s="88"/>
      <c r="S114" s="5"/>
    </row>
    <row r="115" spans="1:19" ht="24.75" thickBot="1">
      <c r="A115" s="23" t="s">
        <v>119</v>
      </c>
      <c r="B115" s="105" t="s">
        <v>80</v>
      </c>
      <c r="C115" s="105"/>
      <c r="D115" s="74" t="s">
        <v>138</v>
      </c>
      <c r="E115" s="37"/>
      <c r="F115" s="37"/>
      <c r="G115" s="66">
        <v>90000</v>
      </c>
      <c r="H115" s="66"/>
      <c r="I115" s="68"/>
      <c r="J115" s="66"/>
      <c r="K115" s="88"/>
      <c r="L115" s="88"/>
      <c r="M115" s="114">
        <v>90000</v>
      </c>
      <c r="N115" s="66">
        <f t="shared" si="7"/>
        <v>0</v>
      </c>
      <c r="O115" s="66">
        <f t="shared" si="8"/>
        <v>1</v>
      </c>
      <c r="P115" s="66">
        <f t="shared" si="9"/>
        <v>1</v>
      </c>
      <c r="Q115" s="88"/>
      <c r="R115" s="88"/>
      <c r="S115" s="5"/>
    </row>
    <row r="116" spans="1:19" ht="24.75" thickBot="1">
      <c r="A116" s="23" t="s">
        <v>119</v>
      </c>
      <c r="B116" s="105" t="s">
        <v>80</v>
      </c>
      <c r="C116" s="105"/>
      <c r="D116" s="74" t="s">
        <v>139</v>
      </c>
      <c r="E116" s="37"/>
      <c r="F116" s="37"/>
      <c r="G116" s="66">
        <v>90000</v>
      </c>
      <c r="H116" s="66"/>
      <c r="I116" s="68"/>
      <c r="J116" s="66"/>
      <c r="K116" s="88"/>
      <c r="L116" s="88"/>
      <c r="M116" s="88"/>
      <c r="N116" s="66">
        <f t="shared" si="7"/>
        <v>0</v>
      </c>
      <c r="O116" s="66">
        <f t="shared" si="8"/>
        <v>0</v>
      </c>
      <c r="P116" s="66">
        <f t="shared" si="9"/>
        <v>0</v>
      </c>
      <c r="Q116" s="114">
        <v>90000</v>
      </c>
      <c r="R116" s="114"/>
      <c r="S116" s="5"/>
    </row>
    <row r="117" spans="1:19" ht="24.75" thickBot="1">
      <c r="A117" s="23" t="s">
        <v>119</v>
      </c>
      <c r="B117" s="105" t="s">
        <v>80</v>
      </c>
      <c r="C117" s="105"/>
      <c r="D117" s="74" t="s">
        <v>140</v>
      </c>
      <c r="E117" s="37"/>
      <c r="F117" s="37"/>
      <c r="G117" s="66">
        <v>120000</v>
      </c>
      <c r="H117" s="66"/>
      <c r="I117" s="68"/>
      <c r="J117" s="66"/>
      <c r="K117" s="88"/>
      <c r="L117" s="88"/>
      <c r="M117" s="88"/>
      <c r="N117" s="66">
        <f t="shared" si="7"/>
        <v>0</v>
      </c>
      <c r="O117" s="66">
        <f t="shared" si="8"/>
        <v>0</v>
      </c>
      <c r="P117" s="66">
        <f t="shared" si="9"/>
        <v>0</v>
      </c>
      <c r="Q117" s="88"/>
      <c r="R117" s="88"/>
      <c r="S117" s="5"/>
    </row>
    <row r="118" spans="1:19" ht="24.75" thickBot="1">
      <c r="A118" s="23" t="s">
        <v>119</v>
      </c>
      <c r="B118" s="105" t="s">
        <v>80</v>
      </c>
      <c r="C118" s="105"/>
      <c r="D118" s="74" t="s">
        <v>201</v>
      </c>
      <c r="E118" s="60"/>
      <c r="F118" s="61"/>
      <c r="G118" s="66">
        <v>30000</v>
      </c>
      <c r="H118" s="66"/>
      <c r="I118" s="68"/>
      <c r="J118" s="66"/>
      <c r="K118" s="66"/>
      <c r="L118" s="66"/>
      <c r="M118" s="66"/>
      <c r="N118" s="66">
        <f t="shared" si="7"/>
        <v>0</v>
      </c>
      <c r="O118" s="66">
        <f t="shared" si="8"/>
        <v>0</v>
      </c>
      <c r="P118" s="66">
        <f t="shared" si="9"/>
        <v>0</v>
      </c>
      <c r="Q118" s="66"/>
      <c r="R118" s="66"/>
      <c r="S118" s="66"/>
    </row>
    <row r="119" spans="1:19" ht="24.75" thickBot="1">
      <c r="A119" s="23" t="s">
        <v>119</v>
      </c>
      <c r="B119" s="105" t="s">
        <v>83</v>
      </c>
      <c r="C119" s="105"/>
      <c r="D119" s="127" t="s">
        <v>161</v>
      </c>
      <c r="E119" s="60"/>
      <c r="F119" s="61"/>
      <c r="G119" s="66">
        <v>160000</v>
      </c>
      <c r="H119" s="66"/>
      <c r="I119" s="68"/>
      <c r="J119" s="66"/>
      <c r="K119" s="111"/>
      <c r="L119" s="111" t="s">
        <v>292</v>
      </c>
      <c r="M119" s="111">
        <v>100000</v>
      </c>
      <c r="N119" s="66">
        <f t="shared" si="7"/>
        <v>0</v>
      </c>
      <c r="O119" s="66">
        <f t="shared" si="8"/>
        <v>1</v>
      </c>
      <c r="P119" s="66">
        <f t="shared" si="9"/>
        <v>1</v>
      </c>
      <c r="Q119" s="66">
        <v>60000</v>
      </c>
      <c r="R119" s="66"/>
      <c r="S119" s="66"/>
    </row>
    <row r="120" spans="1:19" ht="13.5" thickBot="1">
      <c r="A120" s="23" t="s">
        <v>119</v>
      </c>
      <c r="B120" s="105" t="s">
        <v>84</v>
      </c>
      <c r="C120" s="105"/>
      <c r="D120" s="74" t="s">
        <v>114</v>
      </c>
      <c r="E120" s="16" t="s">
        <v>82</v>
      </c>
      <c r="F120" s="12"/>
      <c r="G120" s="66"/>
      <c r="H120" s="66"/>
      <c r="I120" s="70"/>
      <c r="J120" s="67"/>
      <c r="K120" s="66"/>
      <c r="L120" s="66"/>
      <c r="M120" s="66"/>
      <c r="N120" s="66">
        <f t="shared" si="7"/>
        <v>0</v>
      </c>
      <c r="O120" s="66">
        <f t="shared" si="8"/>
        <v>0</v>
      </c>
      <c r="P120" s="66">
        <f t="shared" si="9"/>
        <v>0</v>
      </c>
      <c r="Q120" s="66"/>
      <c r="R120" s="66"/>
      <c r="S120" s="14"/>
    </row>
    <row r="121" spans="1:19" ht="13.5" thickBot="1">
      <c r="A121" s="23" t="s">
        <v>119</v>
      </c>
      <c r="B121" s="105" t="s">
        <v>85</v>
      </c>
      <c r="C121" s="105"/>
      <c r="D121" s="74" t="s">
        <v>118</v>
      </c>
      <c r="E121" s="16" t="s">
        <v>54</v>
      </c>
      <c r="F121" s="12"/>
      <c r="G121" s="66">
        <v>15000</v>
      </c>
      <c r="H121" s="66"/>
      <c r="I121" s="70"/>
      <c r="J121" s="67"/>
      <c r="L121" s="66"/>
      <c r="M121" s="66">
        <v>15000</v>
      </c>
      <c r="N121" s="66">
        <f t="shared" si="7"/>
        <v>0</v>
      </c>
      <c r="O121" s="66">
        <f t="shared" si="8"/>
        <v>1</v>
      </c>
      <c r="P121" s="66">
        <f t="shared" si="9"/>
        <v>1</v>
      </c>
      <c r="Q121" s="66"/>
      <c r="R121" s="66"/>
      <c r="S121" s="14"/>
    </row>
    <row r="122" spans="1:19" ht="48.75" thickBot="1">
      <c r="A122" s="23" t="s">
        <v>119</v>
      </c>
      <c r="B122" s="105" t="s">
        <v>85</v>
      </c>
      <c r="C122" s="105"/>
      <c r="D122" s="106" t="s">
        <v>162</v>
      </c>
      <c r="E122" s="60"/>
      <c r="F122" s="61"/>
      <c r="G122" s="66">
        <v>22000</v>
      </c>
      <c r="H122" s="66"/>
      <c r="I122" s="68"/>
      <c r="J122" s="66"/>
      <c r="K122" s="66"/>
      <c r="L122" s="66"/>
      <c r="M122" s="66">
        <v>22000</v>
      </c>
      <c r="N122" s="66">
        <f t="shared" si="7"/>
        <v>0</v>
      </c>
      <c r="O122" s="66">
        <f t="shared" si="8"/>
        <v>1</v>
      </c>
      <c r="P122" s="66">
        <f t="shared" si="9"/>
        <v>1</v>
      </c>
      <c r="Q122" s="66"/>
      <c r="R122" s="66"/>
      <c r="S122" s="66"/>
    </row>
    <row r="123" spans="1:19" ht="36.75" thickBot="1">
      <c r="A123" s="23" t="s">
        <v>119</v>
      </c>
      <c r="B123" s="105" t="s">
        <v>85</v>
      </c>
      <c r="C123" s="105"/>
      <c r="D123" s="98" t="s">
        <v>163</v>
      </c>
      <c r="E123" s="60"/>
      <c r="F123" s="61"/>
      <c r="G123" s="66">
        <v>25000</v>
      </c>
      <c r="H123" s="66"/>
      <c r="I123" s="68"/>
      <c r="J123" s="66"/>
      <c r="K123" s="66"/>
      <c r="L123" s="66"/>
      <c r="M123" s="66"/>
      <c r="N123" s="66">
        <f t="shared" si="7"/>
        <v>0</v>
      </c>
      <c r="O123" s="66">
        <f t="shared" si="8"/>
        <v>0</v>
      </c>
      <c r="P123" s="66">
        <f t="shared" si="9"/>
        <v>0</v>
      </c>
      <c r="Q123" s="66">
        <v>25000</v>
      </c>
      <c r="R123" s="66"/>
      <c r="S123" s="66"/>
    </row>
    <row r="124" spans="1:19" ht="48.75" thickBot="1">
      <c r="A124" s="23" t="s">
        <v>119</v>
      </c>
      <c r="B124" s="105" t="s">
        <v>86</v>
      </c>
      <c r="C124" s="105"/>
      <c r="D124" s="74" t="s">
        <v>87</v>
      </c>
      <c r="E124" s="16" t="s">
        <v>88</v>
      </c>
      <c r="F124" s="12"/>
      <c r="G124" s="66">
        <v>70000</v>
      </c>
      <c r="H124" s="66"/>
      <c r="I124" s="70"/>
      <c r="J124" s="67"/>
      <c r="K124" s="114">
        <v>70000</v>
      </c>
      <c r="L124" s="114" t="s">
        <v>291</v>
      </c>
      <c r="M124" s="66"/>
      <c r="N124" s="66">
        <f t="shared" si="7"/>
        <v>1</v>
      </c>
      <c r="O124" s="66">
        <f t="shared" si="8"/>
        <v>0</v>
      </c>
      <c r="P124" s="66">
        <f t="shared" si="9"/>
        <v>1</v>
      </c>
      <c r="Q124" s="66"/>
      <c r="R124" s="66"/>
      <c r="S124" s="14"/>
    </row>
    <row r="125" spans="1:19" ht="24.75" thickBot="1">
      <c r="A125" s="23" t="s">
        <v>119</v>
      </c>
      <c r="B125" s="105" t="s">
        <v>89</v>
      </c>
      <c r="C125" s="105"/>
      <c r="D125" s="106" t="s">
        <v>167</v>
      </c>
      <c r="E125" s="16"/>
      <c r="F125" s="12"/>
      <c r="G125" s="66">
        <v>35000</v>
      </c>
      <c r="H125" s="66"/>
      <c r="I125" s="70"/>
      <c r="J125" s="67"/>
      <c r="L125" s="66"/>
      <c r="M125" s="66">
        <v>35000</v>
      </c>
      <c r="N125" s="66">
        <f t="shared" si="7"/>
        <v>0</v>
      </c>
      <c r="O125" s="66">
        <f t="shared" si="8"/>
        <v>1</v>
      </c>
      <c r="P125" s="66">
        <f t="shared" si="9"/>
        <v>1</v>
      </c>
      <c r="Q125" s="66"/>
      <c r="R125" s="66"/>
      <c r="S125" s="14"/>
    </row>
    <row r="126" spans="1:19" ht="24.75" thickBot="1">
      <c r="A126" s="23" t="s">
        <v>119</v>
      </c>
      <c r="B126" s="105" t="s">
        <v>89</v>
      </c>
      <c r="C126" s="105"/>
      <c r="D126" s="106" t="s">
        <v>165</v>
      </c>
      <c r="E126" s="60"/>
      <c r="F126" s="61"/>
      <c r="G126" s="66">
        <v>30000</v>
      </c>
      <c r="H126" s="66"/>
      <c r="I126" s="68"/>
      <c r="J126" s="66"/>
      <c r="K126" s="66"/>
      <c r="L126" s="66"/>
      <c r="M126" s="66"/>
      <c r="N126" s="66">
        <f t="shared" si="7"/>
        <v>0</v>
      </c>
      <c r="O126" s="66">
        <f t="shared" si="8"/>
        <v>0</v>
      </c>
      <c r="P126" s="66">
        <f t="shared" si="9"/>
        <v>0</v>
      </c>
      <c r="Q126" s="66">
        <v>30000</v>
      </c>
      <c r="R126" s="66"/>
      <c r="S126" s="66"/>
    </row>
    <row r="127" spans="1:19" ht="13.5" thickBot="1">
      <c r="A127" s="23" t="s">
        <v>119</v>
      </c>
      <c r="B127" s="105" t="s">
        <v>89</v>
      </c>
      <c r="C127" s="105"/>
      <c r="D127" s="130" t="s">
        <v>166</v>
      </c>
      <c r="E127" s="60"/>
      <c r="F127" s="61"/>
      <c r="G127" s="66">
        <v>60000</v>
      </c>
      <c r="H127" s="66"/>
      <c r="I127" s="68"/>
      <c r="J127" s="66"/>
      <c r="K127" s="66"/>
      <c r="L127" s="66"/>
      <c r="M127" s="66"/>
      <c r="N127" s="66">
        <f t="shared" si="7"/>
        <v>0</v>
      </c>
      <c r="O127" s="66">
        <f t="shared" si="8"/>
        <v>0</v>
      </c>
      <c r="P127" s="66">
        <f t="shared" si="9"/>
        <v>0</v>
      </c>
      <c r="Q127" s="66">
        <v>60000</v>
      </c>
      <c r="R127" s="66"/>
      <c r="S127" s="66"/>
    </row>
    <row r="128" spans="1:19" ht="24.75" thickBot="1">
      <c r="A128" s="23" t="s">
        <v>119</v>
      </c>
      <c r="B128" s="105" t="s">
        <v>117</v>
      </c>
      <c r="C128" s="105"/>
      <c r="D128" s="74" t="s">
        <v>302</v>
      </c>
      <c r="E128" s="16"/>
      <c r="F128" s="12"/>
      <c r="G128" s="66">
        <v>110000</v>
      </c>
      <c r="H128" s="66"/>
      <c r="I128" s="70"/>
      <c r="J128" s="67"/>
      <c r="K128" s="114">
        <v>110000</v>
      </c>
      <c r="L128" s="114" t="s">
        <v>291</v>
      </c>
      <c r="M128" s="66"/>
      <c r="N128" s="66">
        <f t="shared" si="7"/>
        <v>1</v>
      </c>
      <c r="O128" s="66">
        <f t="shared" si="8"/>
        <v>0</v>
      </c>
      <c r="P128" s="66">
        <f t="shared" si="9"/>
        <v>1</v>
      </c>
      <c r="Q128" s="66"/>
      <c r="R128" s="66"/>
      <c r="S128" s="14"/>
    </row>
    <row r="129" spans="1:19" ht="60.75" thickBot="1">
      <c r="A129" s="23" t="s">
        <v>119</v>
      </c>
      <c r="B129" s="105" t="s">
        <v>117</v>
      </c>
      <c r="C129" s="105"/>
      <c r="D129" s="79" t="s">
        <v>168</v>
      </c>
      <c r="E129" s="60"/>
      <c r="F129" s="61"/>
      <c r="G129" s="66">
        <v>82000</v>
      </c>
      <c r="H129" s="66"/>
      <c r="I129" s="68"/>
      <c r="J129" s="66"/>
      <c r="K129" s="66">
        <v>82000</v>
      </c>
      <c r="L129" s="66"/>
      <c r="M129" s="66"/>
      <c r="N129" s="66">
        <f t="shared" si="7"/>
        <v>1</v>
      </c>
      <c r="O129" s="66">
        <f t="shared" si="8"/>
        <v>0</v>
      </c>
      <c r="P129" s="66">
        <f t="shared" si="9"/>
        <v>1</v>
      </c>
      <c r="Q129" s="66"/>
      <c r="R129" s="66"/>
      <c r="S129" s="66"/>
    </row>
    <row r="130" spans="1:19" ht="48.75" thickBot="1">
      <c r="A130" s="23" t="s">
        <v>119</v>
      </c>
      <c r="B130" s="105" t="s">
        <v>117</v>
      </c>
      <c r="C130" s="105"/>
      <c r="D130" s="79" t="s">
        <v>169</v>
      </c>
      <c r="E130" s="60"/>
      <c r="F130" s="61"/>
      <c r="G130" s="66">
        <v>90000</v>
      </c>
      <c r="H130" s="66"/>
      <c r="I130" s="68"/>
      <c r="J130" s="66"/>
      <c r="K130" s="66"/>
      <c r="L130" s="66"/>
      <c r="M130" s="66">
        <v>90000</v>
      </c>
      <c r="N130" s="66">
        <f t="shared" si="7"/>
        <v>0</v>
      </c>
      <c r="O130" s="66">
        <f t="shared" si="8"/>
        <v>1</v>
      </c>
      <c r="P130" s="66">
        <f t="shared" si="9"/>
        <v>1</v>
      </c>
      <c r="Q130" s="66"/>
      <c r="R130" s="66"/>
      <c r="S130" s="66"/>
    </row>
    <row r="131" spans="1:19" ht="36.75" thickBot="1">
      <c r="A131" s="23" t="s">
        <v>119</v>
      </c>
      <c r="B131" s="105" t="s">
        <v>117</v>
      </c>
      <c r="C131" s="105"/>
      <c r="D131" s="79" t="s">
        <v>296</v>
      </c>
      <c r="E131" s="60"/>
      <c r="F131" s="61"/>
      <c r="G131" s="66">
        <v>30000</v>
      </c>
      <c r="H131" s="66"/>
      <c r="I131" s="68"/>
      <c r="J131" s="66"/>
      <c r="K131" s="66"/>
      <c r="L131" s="66"/>
      <c r="M131" s="66"/>
      <c r="N131" s="66"/>
      <c r="O131" s="66"/>
      <c r="P131" s="66"/>
      <c r="Q131" s="66">
        <v>30000</v>
      </c>
      <c r="R131" s="66"/>
      <c r="S131" s="66"/>
    </row>
    <row r="132" spans="1:19" ht="48.75" thickBot="1">
      <c r="A132" s="23" t="s">
        <v>119</v>
      </c>
      <c r="B132" s="105" t="s">
        <v>117</v>
      </c>
      <c r="C132" s="105"/>
      <c r="D132" s="79" t="s">
        <v>297</v>
      </c>
      <c r="E132" s="60"/>
      <c r="F132" s="61"/>
      <c r="G132" s="66">
        <v>120000</v>
      </c>
      <c r="H132" s="66"/>
      <c r="I132" s="68"/>
      <c r="J132" s="66"/>
      <c r="K132" s="66"/>
      <c r="L132" s="66"/>
      <c r="M132" s="66"/>
      <c r="N132" s="66"/>
      <c r="O132" s="66"/>
      <c r="P132" s="66"/>
      <c r="Q132" s="66">
        <v>120000</v>
      </c>
      <c r="R132" s="66"/>
      <c r="S132" s="66"/>
    </row>
    <row r="133" spans="1:19" ht="24.75" thickBot="1">
      <c r="A133" s="23" t="s">
        <v>119</v>
      </c>
      <c r="B133" s="105" t="s">
        <v>117</v>
      </c>
      <c r="C133" s="105"/>
      <c r="D133" s="79" t="s">
        <v>170</v>
      </c>
      <c r="E133" s="60"/>
      <c r="F133" s="61"/>
      <c r="G133" s="66">
        <v>25000</v>
      </c>
      <c r="H133" s="66"/>
      <c r="I133" s="68"/>
      <c r="J133" s="66"/>
      <c r="K133" s="66"/>
      <c r="L133" s="66"/>
      <c r="M133" s="66">
        <v>20000</v>
      </c>
      <c r="N133" s="66">
        <f>IF(K133&gt;0,1,0)</f>
        <v>0</v>
      </c>
      <c r="O133" s="66">
        <f>IF(M133&gt;0,1,0)</f>
        <v>1</v>
      </c>
      <c r="P133" s="66">
        <f>IF(N133=1,1,IF(O133=1,1,0))</f>
        <v>1</v>
      </c>
      <c r="Q133" s="66"/>
      <c r="R133" s="66"/>
      <c r="S133" s="66"/>
    </row>
    <row r="134" spans="1:19" ht="24.75" thickBot="1">
      <c r="A134" s="23" t="s">
        <v>119</v>
      </c>
      <c r="B134" s="105" t="s">
        <v>117</v>
      </c>
      <c r="C134" s="105"/>
      <c r="D134" s="79" t="s">
        <v>171</v>
      </c>
      <c r="E134" s="60"/>
      <c r="F134" s="61"/>
      <c r="G134" s="66">
        <v>10000</v>
      </c>
      <c r="H134" s="66"/>
      <c r="I134" s="68"/>
      <c r="J134" s="66"/>
      <c r="K134" s="66">
        <v>10000</v>
      </c>
      <c r="L134" s="66"/>
      <c r="M134" s="66"/>
      <c r="N134" s="66">
        <f>IF(K134&gt;0,1,0)</f>
        <v>1</v>
      </c>
      <c r="O134" s="66">
        <f>IF(M134&gt;0,1,0)</f>
        <v>0</v>
      </c>
      <c r="P134" s="66">
        <f>IF(N134=1,1,IF(O134=1,1,0))</f>
        <v>1</v>
      </c>
      <c r="Q134" s="66"/>
      <c r="R134" s="66"/>
      <c r="S134" s="66"/>
    </row>
    <row r="135" spans="1:19" ht="36.75" thickBot="1">
      <c r="A135" s="23" t="s">
        <v>119</v>
      </c>
      <c r="B135" s="105" t="s">
        <v>117</v>
      </c>
      <c r="C135" s="105"/>
      <c r="D135" s="79" t="s">
        <v>172</v>
      </c>
      <c r="E135" s="60"/>
      <c r="F135" s="61"/>
      <c r="G135" s="66">
        <v>10000</v>
      </c>
      <c r="H135" s="66"/>
      <c r="I135" s="68"/>
      <c r="J135" s="66"/>
      <c r="K135" s="66">
        <v>10000</v>
      </c>
      <c r="L135" s="66"/>
      <c r="M135" s="66"/>
      <c r="N135" s="66">
        <f>IF(K135&gt;0,1,0)</f>
        <v>1</v>
      </c>
      <c r="O135" s="66">
        <f>IF(M135&gt;0,1,0)</f>
        <v>0</v>
      </c>
      <c r="P135" s="66">
        <f>IF(N135=1,1,IF(O135=1,1,0))</f>
        <v>1</v>
      </c>
      <c r="Q135" s="66"/>
      <c r="R135" s="66"/>
      <c r="S135" s="66"/>
    </row>
    <row r="136" spans="1:19" ht="24.75" thickBot="1">
      <c r="A136" s="23" t="s">
        <v>119</v>
      </c>
      <c r="B136" s="105" t="s">
        <v>117</v>
      </c>
      <c r="C136" s="105"/>
      <c r="D136" s="127" t="s">
        <v>173</v>
      </c>
      <c r="E136" s="60"/>
      <c r="F136" s="61"/>
      <c r="G136" s="66">
        <v>60000</v>
      </c>
      <c r="H136" s="66"/>
      <c r="I136" s="68"/>
      <c r="J136" s="66"/>
      <c r="K136" s="66"/>
      <c r="L136" s="66"/>
      <c r="M136" s="66"/>
      <c r="N136" s="66">
        <f>IF(K136&gt;0,1,0)</f>
        <v>0</v>
      </c>
      <c r="O136" s="66">
        <f>IF(M136&gt;0,1,0)</f>
        <v>0</v>
      </c>
      <c r="P136" s="66">
        <f>IF(N136=1,1,IF(O136=1,1,0))</f>
        <v>0</v>
      </c>
      <c r="Q136" s="66"/>
      <c r="R136" s="66"/>
      <c r="S136" s="66"/>
    </row>
    <row r="137" spans="1:19" ht="13.5" thickBot="1">
      <c r="A137" s="23" t="s">
        <v>119</v>
      </c>
      <c r="B137" s="105" t="s">
        <v>90</v>
      </c>
      <c r="C137" s="105"/>
      <c r="D137" s="74"/>
      <c r="E137" s="16" t="s">
        <v>54</v>
      </c>
      <c r="F137" s="12"/>
      <c r="G137" s="66"/>
      <c r="H137" s="66"/>
      <c r="I137" s="70"/>
      <c r="J137" s="67"/>
      <c r="K137" s="66"/>
      <c r="L137" s="66"/>
      <c r="M137" s="66"/>
      <c r="N137" s="66">
        <f>IF(K137&gt;0,1,0)</f>
        <v>0</v>
      </c>
      <c r="O137" s="66">
        <f>IF(M137&gt;0,1,0)</f>
        <v>0</v>
      </c>
      <c r="P137" s="66">
        <f>IF(N137=1,1,IF(O137=1,1,0))</f>
        <v>0</v>
      </c>
      <c r="Q137" s="66"/>
      <c r="R137" s="66"/>
      <c r="S137" s="14"/>
    </row>
    <row r="138" spans="1:19" ht="36.75" thickBot="1">
      <c r="A138" s="23" t="s">
        <v>119</v>
      </c>
      <c r="B138" s="105" t="s">
        <v>90</v>
      </c>
      <c r="C138" s="105"/>
      <c r="D138" s="83" t="s">
        <v>294</v>
      </c>
      <c r="E138" s="60"/>
      <c r="F138" s="61"/>
      <c r="G138" s="66">
        <v>120000</v>
      </c>
      <c r="H138" s="66"/>
      <c r="I138" s="68"/>
      <c r="J138" s="66"/>
      <c r="K138" s="66"/>
      <c r="L138" s="66"/>
      <c r="M138" s="66"/>
      <c r="N138" s="66"/>
      <c r="O138" s="66"/>
      <c r="P138" s="66"/>
      <c r="Q138" s="66"/>
      <c r="R138" s="66"/>
      <c r="S138" s="66"/>
    </row>
    <row r="139" spans="1:19" ht="48.75" thickBot="1">
      <c r="A139" s="23" t="s">
        <v>119</v>
      </c>
      <c r="B139" s="105" t="s">
        <v>90</v>
      </c>
      <c r="C139" s="105"/>
      <c r="D139" s="83" t="s">
        <v>295</v>
      </c>
      <c r="E139" s="60"/>
      <c r="F139" s="61"/>
      <c r="G139" s="66">
        <v>85000</v>
      </c>
      <c r="H139" s="66"/>
      <c r="I139" s="68"/>
      <c r="J139" s="66"/>
      <c r="K139" s="66"/>
      <c r="L139" s="66"/>
      <c r="M139" s="66"/>
      <c r="N139" s="66"/>
      <c r="O139" s="66"/>
      <c r="P139" s="66"/>
      <c r="Q139" s="66"/>
      <c r="R139" s="66"/>
      <c r="S139" s="66"/>
    </row>
    <row r="140" spans="1:19" ht="13.5" thickBot="1">
      <c r="A140" s="23" t="s">
        <v>119</v>
      </c>
      <c r="B140" s="105" t="s">
        <v>91</v>
      </c>
      <c r="C140" s="105"/>
      <c r="D140" s="74"/>
      <c r="E140" s="16" t="s">
        <v>54</v>
      </c>
      <c r="F140" s="12"/>
      <c r="G140" s="66"/>
      <c r="H140" s="66"/>
      <c r="I140" s="70"/>
      <c r="J140" s="67"/>
      <c r="K140" s="66"/>
      <c r="L140" s="66"/>
      <c r="M140" s="66"/>
      <c r="N140" s="66">
        <f>IF(K140&gt;0,1,0)</f>
        <v>0</v>
      </c>
      <c r="O140" s="66">
        <f>IF(M140&gt;0,1,0)</f>
        <v>0</v>
      </c>
      <c r="P140" s="66">
        <f>IF(N140=1,1,IF(O140=1,1,0))</f>
        <v>0</v>
      </c>
      <c r="Q140" s="66"/>
      <c r="R140" s="66"/>
      <c r="S140" s="14"/>
    </row>
    <row r="141" spans="1:19" ht="36.75" thickBot="1">
      <c r="A141" s="23" t="s">
        <v>119</v>
      </c>
      <c r="B141" s="105" t="s">
        <v>175</v>
      </c>
      <c r="C141" s="105"/>
      <c r="D141" s="127" t="s">
        <v>179</v>
      </c>
      <c r="E141" s="60"/>
      <c r="F141" s="61"/>
      <c r="G141" s="66">
        <v>500000</v>
      </c>
      <c r="H141" s="66"/>
      <c r="I141" s="68">
        <v>400000</v>
      </c>
      <c r="J141" s="66"/>
      <c r="K141" s="114">
        <v>100000</v>
      </c>
      <c r="L141" s="114" t="s">
        <v>291</v>
      </c>
      <c r="M141" s="66"/>
      <c r="N141" s="66">
        <f>IF(K141&gt;0,1,0)</f>
        <v>1</v>
      </c>
      <c r="O141" s="66">
        <f>IF(M141&gt;0,1,0)</f>
        <v>0</v>
      </c>
      <c r="P141" s="66">
        <f>IF(N141=1,1,IF(O141=1,1,0))</f>
        <v>1</v>
      </c>
      <c r="Q141" s="66"/>
      <c r="R141" s="66"/>
      <c r="S141" s="66"/>
    </row>
    <row r="142" spans="1:19" ht="36.75" thickBot="1">
      <c r="A142" s="23" t="s">
        <v>119</v>
      </c>
      <c r="B142" s="105" t="s">
        <v>175</v>
      </c>
      <c r="C142" s="105"/>
      <c r="D142" s="127" t="s">
        <v>180</v>
      </c>
      <c r="E142" s="61"/>
      <c r="F142" s="107"/>
      <c r="G142" s="66">
        <v>460000</v>
      </c>
      <c r="H142" s="66"/>
      <c r="I142" s="68">
        <v>445000</v>
      </c>
      <c r="J142" s="66"/>
      <c r="K142" s="114">
        <f>+G142-I142</f>
        <v>15000</v>
      </c>
      <c r="L142" s="114" t="s">
        <v>291</v>
      </c>
      <c r="M142" s="66"/>
      <c r="N142" s="66">
        <f>IF(K142&gt;0,1,0)</f>
        <v>1</v>
      </c>
      <c r="O142" s="66">
        <f>IF(M142&gt;0,1,0)</f>
        <v>0</v>
      </c>
      <c r="P142" s="66">
        <f>IF(N142=1,1,IF(O142=1,1,0))</f>
        <v>1</v>
      </c>
      <c r="Q142" s="66"/>
      <c r="R142" s="66"/>
      <c r="S142" s="66"/>
    </row>
    <row r="143" spans="1:19" ht="24.75" thickBot="1">
      <c r="A143" s="23" t="s">
        <v>119</v>
      </c>
      <c r="B143" s="105" t="s">
        <v>175</v>
      </c>
      <c r="C143" s="105"/>
      <c r="D143" s="127" t="s">
        <v>176</v>
      </c>
      <c r="E143" s="60"/>
      <c r="F143" s="61"/>
      <c r="G143" s="66">
        <v>100000</v>
      </c>
      <c r="H143" s="66"/>
      <c r="I143" s="68"/>
      <c r="J143" s="66"/>
      <c r="K143" s="66"/>
      <c r="L143" s="66"/>
      <c r="M143" s="114">
        <v>100000</v>
      </c>
      <c r="N143" s="66">
        <f>IF(K143&gt;0,1,0)</f>
        <v>0</v>
      </c>
      <c r="O143" s="66">
        <f>IF(M143&gt;0,1,0)</f>
        <v>1</v>
      </c>
      <c r="P143" s="66">
        <f>IF(N143=1,1,IF(O143=1,1,0))</f>
        <v>1</v>
      </c>
      <c r="Q143" s="66"/>
      <c r="R143" s="66"/>
      <c r="S143" s="66"/>
    </row>
    <row r="144" spans="1:19" ht="48.75" thickBot="1">
      <c r="A144" s="23" t="s">
        <v>119</v>
      </c>
      <c r="B144" s="105" t="s">
        <v>175</v>
      </c>
      <c r="C144" s="105"/>
      <c r="D144" s="127" t="s">
        <v>250</v>
      </c>
      <c r="E144" s="60"/>
      <c r="F144" s="61"/>
      <c r="G144" s="66">
        <v>15000</v>
      </c>
      <c r="H144" s="66"/>
      <c r="I144" s="68"/>
      <c r="J144" s="66"/>
      <c r="K144" s="66"/>
      <c r="L144" s="66"/>
      <c r="M144" s="66"/>
      <c r="N144" s="66"/>
      <c r="O144" s="66"/>
      <c r="P144" s="66"/>
      <c r="Q144" s="66"/>
      <c r="R144" s="66"/>
      <c r="S144" s="66"/>
    </row>
    <row r="145" spans="1:19" ht="36.75" thickBot="1">
      <c r="A145" s="23" t="s">
        <v>119</v>
      </c>
      <c r="B145" s="105" t="s">
        <v>175</v>
      </c>
      <c r="C145" s="105"/>
      <c r="D145" s="127" t="s">
        <v>177</v>
      </c>
      <c r="E145" s="60"/>
      <c r="F145" s="61"/>
      <c r="G145" s="66">
        <v>40000</v>
      </c>
      <c r="H145" s="66"/>
      <c r="I145" s="68"/>
      <c r="J145" s="66"/>
      <c r="K145" s="66"/>
      <c r="L145" s="66"/>
      <c r="M145" s="114">
        <v>40000</v>
      </c>
      <c r="N145" s="66">
        <f aca="true" t="shared" si="10" ref="N145:N150">IF(K145&gt;0,1,0)</f>
        <v>0</v>
      </c>
      <c r="O145" s="66">
        <f aca="true" t="shared" si="11" ref="O145:O150">IF(M145&gt;0,1,0)</f>
        <v>1</v>
      </c>
      <c r="P145" s="66">
        <f aca="true" t="shared" si="12" ref="P145:P150">IF(N145=1,1,IF(O145=1,1,0))</f>
        <v>1</v>
      </c>
      <c r="Q145" s="66"/>
      <c r="R145" s="66"/>
      <c r="S145" s="66"/>
    </row>
    <row r="146" spans="1:19" ht="36.75" thickBot="1">
      <c r="A146" s="23" t="s">
        <v>119</v>
      </c>
      <c r="B146" s="105" t="s">
        <v>175</v>
      </c>
      <c r="C146" s="105"/>
      <c r="D146" s="127" t="s">
        <v>178</v>
      </c>
      <c r="E146" s="60"/>
      <c r="F146" s="61"/>
      <c r="G146" s="66">
        <v>350000</v>
      </c>
      <c r="H146" s="66"/>
      <c r="I146" s="68"/>
      <c r="J146" s="66"/>
      <c r="K146" s="109">
        <v>350000</v>
      </c>
      <c r="L146" s="111" t="s">
        <v>292</v>
      </c>
      <c r="M146" s="66"/>
      <c r="N146" s="66">
        <f t="shared" si="10"/>
        <v>1</v>
      </c>
      <c r="O146" s="66">
        <f t="shared" si="11"/>
        <v>0</v>
      </c>
      <c r="P146" s="66">
        <f t="shared" si="12"/>
        <v>1</v>
      </c>
      <c r="Q146" s="66"/>
      <c r="R146" s="66"/>
      <c r="S146" s="66"/>
    </row>
    <row r="147" spans="1:19" ht="13.5" thickBot="1">
      <c r="A147" s="23" t="s">
        <v>119</v>
      </c>
      <c r="B147" s="105" t="s">
        <v>92</v>
      </c>
      <c r="C147" s="105"/>
      <c r="D147" s="74" t="s">
        <v>181</v>
      </c>
      <c r="E147" s="16" t="s">
        <v>82</v>
      </c>
      <c r="F147" s="12"/>
      <c r="G147" s="66">
        <v>200000</v>
      </c>
      <c r="H147" s="66"/>
      <c r="I147" s="70">
        <v>100000</v>
      </c>
      <c r="J147" s="67"/>
      <c r="K147" s="114">
        <v>100000</v>
      </c>
      <c r="L147" s="114" t="s">
        <v>291</v>
      </c>
      <c r="M147" s="66"/>
      <c r="N147" s="66">
        <f t="shared" si="10"/>
        <v>1</v>
      </c>
      <c r="O147" s="66">
        <f t="shared" si="11"/>
        <v>0</v>
      </c>
      <c r="P147" s="66">
        <f t="shared" si="12"/>
        <v>1</v>
      </c>
      <c r="Q147" s="66"/>
      <c r="R147" s="66"/>
      <c r="S147" s="14"/>
    </row>
    <row r="148" spans="1:19" ht="13.5" thickBot="1">
      <c r="A148" s="23" t="s">
        <v>119</v>
      </c>
      <c r="B148" s="105" t="s">
        <v>92</v>
      </c>
      <c r="C148" s="105"/>
      <c r="D148" s="131" t="s">
        <v>182</v>
      </c>
      <c r="E148" s="60"/>
      <c r="F148" s="61"/>
      <c r="G148" s="66">
        <v>100000</v>
      </c>
      <c r="H148" s="66"/>
      <c r="I148" s="68"/>
      <c r="J148" s="66"/>
      <c r="K148" s="66"/>
      <c r="L148" s="66"/>
      <c r="M148" s="114">
        <v>100000</v>
      </c>
      <c r="N148" s="66">
        <f t="shared" si="10"/>
        <v>0</v>
      </c>
      <c r="O148" s="66">
        <f t="shared" si="11"/>
        <v>1</v>
      </c>
      <c r="P148" s="66">
        <f t="shared" si="12"/>
        <v>1</v>
      </c>
      <c r="Q148" s="66"/>
      <c r="R148" s="66"/>
      <c r="S148" s="66"/>
    </row>
    <row r="149" spans="1:19" ht="24.75" thickBot="1">
      <c r="A149" s="23" t="s">
        <v>119</v>
      </c>
      <c r="B149" s="105" t="s">
        <v>92</v>
      </c>
      <c r="C149" s="105"/>
      <c r="D149" s="108" t="s">
        <v>183</v>
      </c>
      <c r="E149" s="60"/>
      <c r="F149" s="61"/>
      <c r="G149" s="66">
        <v>60000</v>
      </c>
      <c r="H149" s="66"/>
      <c r="I149" s="68"/>
      <c r="J149" s="66"/>
      <c r="K149" s="66"/>
      <c r="L149" s="66"/>
      <c r="M149" s="66"/>
      <c r="N149" s="66">
        <f t="shared" si="10"/>
        <v>0</v>
      </c>
      <c r="O149" s="66">
        <f t="shared" si="11"/>
        <v>0</v>
      </c>
      <c r="P149" s="66">
        <f t="shared" si="12"/>
        <v>0</v>
      </c>
      <c r="Q149" s="66">
        <v>60000</v>
      </c>
      <c r="R149" s="66"/>
      <c r="S149" s="66"/>
    </row>
    <row r="150" spans="1:19" ht="13.5" thickBot="1">
      <c r="A150" s="23" t="s">
        <v>119</v>
      </c>
      <c r="B150" s="105" t="s">
        <v>93</v>
      </c>
      <c r="C150" s="105"/>
      <c r="D150" s="74" t="s">
        <v>108</v>
      </c>
      <c r="E150" s="16" t="s">
        <v>54</v>
      </c>
      <c r="F150" s="12"/>
      <c r="G150" s="66"/>
      <c r="H150" s="66"/>
      <c r="I150" s="70"/>
      <c r="J150" s="67"/>
      <c r="K150" s="66"/>
      <c r="L150" s="66"/>
      <c r="M150" s="66"/>
      <c r="N150" s="66">
        <f t="shared" si="10"/>
        <v>0</v>
      </c>
      <c r="O150" s="66">
        <f t="shared" si="11"/>
        <v>0</v>
      </c>
      <c r="P150" s="66">
        <f t="shared" si="12"/>
        <v>0</v>
      </c>
      <c r="Q150" s="66"/>
      <c r="R150" s="66"/>
      <c r="S150" s="14"/>
    </row>
    <row r="151" spans="1:19" ht="36.75" thickBot="1">
      <c r="A151" s="23" t="s">
        <v>119</v>
      </c>
      <c r="B151" s="105" t="s">
        <v>93</v>
      </c>
      <c r="C151" s="105"/>
      <c r="D151" s="79" t="s">
        <v>251</v>
      </c>
      <c r="E151" s="60"/>
      <c r="F151" s="61"/>
      <c r="G151" s="66"/>
      <c r="H151" s="66"/>
      <c r="I151" s="68"/>
      <c r="J151" s="66"/>
      <c r="K151" s="66"/>
      <c r="L151" s="66"/>
      <c r="M151" s="66"/>
      <c r="N151" s="66"/>
      <c r="O151" s="66"/>
      <c r="P151" s="66"/>
      <c r="Q151" s="66"/>
      <c r="R151" s="66"/>
      <c r="S151" s="66"/>
    </row>
    <row r="152" spans="1:19" ht="48.75" thickBot="1">
      <c r="A152" s="23" t="s">
        <v>119</v>
      </c>
      <c r="B152" s="105" t="s">
        <v>93</v>
      </c>
      <c r="C152" s="105"/>
      <c r="D152" s="79" t="s">
        <v>252</v>
      </c>
      <c r="E152" s="60"/>
      <c r="F152" s="61"/>
      <c r="G152" s="66"/>
      <c r="H152" s="66"/>
      <c r="I152" s="68"/>
      <c r="J152" s="66"/>
      <c r="K152" s="66"/>
      <c r="L152" s="66"/>
      <c r="M152" s="66"/>
      <c r="N152" s="66"/>
      <c r="O152" s="66"/>
      <c r="P152" s="66"/>
      <c r="Q152" s="66"/>
      <c r="R152" s="66"/>
      <c r="S152" s="66"/>
    </row>
    <row r="153" spans="1:19" ht="36.75" thickBot="1">
      <c r="A153" s="23" t="s">
        <v>119</v>
      </c>
      <c r="B153" s="105" t="s">
        <v>93</v>
      </c>
      <c r="C153" s="105"/>
      <c r="D153" s="127" t="s">
        <v>298</v>
      </c>
      <c r="E153" s="60"/>
      <c r="F153" s="61"/>
      <c r="G153" s="66">
        <v>50000</v>
      </c>
      <c r="H153" s="66"/>
      <c r="I153" s="68"/>
      <c r="J153" s="66"/>
      <c r="K153" s="114">
        <v>50000</v>
      </c>
      <c r="L153" s="114" t="s">
        <v>291</v>
      </c>
      <c r="M153" s="66"/>
      <c r="N153" s="66">
        <f aca="true" t="shared" si="13" ref="N153:N158">IF(K153&gt;0,1,0)</f>
        <v>1</v>
      </c>
      <c r="O153" s="66">
        <f aca="true" t="shared" si="14" ref="O153:O158">IF(M153&gt;0,1,0)</f>
        <v>0</v>
      </c>
      <c r="P153" s="66">
        <f aca="true" t="shared" si="15" ref="P153:P158">IF(N153=1,1,IF(O153=1,1,0))</f>
        <v>1</v>
      </c>
      <c r="Q153" s="66"/>
      <c r="R153" s="66"/>
      <c r="S153" s="66"/>
    </row>
    <row r="154" spans="1:19" ht="13.5" thickBot="1">
      <c r="A154" s="23" t="s">
        <v>119</v>
      </c>
      <c r="B154" s="105" t="s">
        <v>780</v>
      </c>
      <c r="C154" s="105"/>
      <c r="D154" s="74" t="s">
        <v>115</v>
      </c>
      <c r="E154" s="16" t="s">
        <v>82</v>
      </c>
      <c r="F154" s="12"/>
      <c r="G154" s="66">
        <v>870000</v>
      </c>
      <c r="H154" s="66"/>
      <c r="I154" s="69">
        <v>80000</v>
      </c>
      <c r="J154" s="66">
        <v>198500</v>
      </c>
      <c r="K154" s="114">
        <f>G154-J154-I154-M154</f>
        <v>391500</v>
      </c>
      <c r="L154" s="114" t="s">
        <v>291</v>
      </c>
      <c r="M154" s="66">
        <v>200000</v>
      </c>
      <c r="N154" s="66">
        <f t="shared" si="13"/>
        <v>1</v>
      </c>
      <c r="O154" s="66">
        <f t="shared" si="14"/>
        <v>1</v>
      </c>
      <c r="P154" s="66">
        <f t="shared" si="15"/>
        <v>1</v>
      </c>
      <c r="Q154" s="66"/>
      <c r="R154" s="66"/>
      <c r="S154" s="14"/>
    </row>
    <row r="155" spans="1:19" ht="24.75" thickBot="1">
      <c r="A155" s="23" t="s">
        <v>119</v>
      </c>
      <c r="B155" s="105" t="s">
        <v>780</v>
      </c>
      <c r="C155" s="105"/>
      <c r="D155" s="74" t="s">
        <v>186</v>
      </c>
      <c r="E155" s="16" t="s">
        <v>82</v>
      </c>
      <c r="F155" s="12"/>
      <c r="G155" s="66">
        <v>75166</v>
      </c>
      <c r="H155" s="66"/>
      <c r="I155" s="69"/>
      <c r="J155" s="66">
        <v>52166</v>
      </c>
      <c r="K155" s="114">
        <v>23000</v>
      </c>
      <c r="L155" s="114" t="s">
        <v>291</v>
      </c>
      <c r="M155" s="66"/>
      <c r="N155" s="66">
        <f t="shared" si="13"/>
        <v>1</v>
      </c>
      <c r="O155" s="66">
        <f t="shared" si="14"/>
        <v>0</v>
      </c>
      <c r="P155" s="66">
        <f t="shared" si="15"/>
        <v>1</v>
      </c>
      <c r="Q155" s="66"/>
      <c r="R155" s="66"/>
      <c r="S155" s="14"/>
    </row>
    <row r="156" spans="1:19" ht="13.5" thickBot="1">
      <c r="A156" s="23" t="s">
        <v>119</v>
      </c>
      <c r="B156" s="105" t="s">
        <v>780</v>
      </c>
      <c r="C156" s="105"/>
      <c r="D156" s="74" t="s">
        <v>133</v>
      </c>
      <c r="E156" s="16" t="s">
        <v>82</v>
      </c>
      <c r="F156" s="12"/>
      <c r="G156" s="66">
        <v>250000</v>
      </c>
      <c r="H156" s="66"/>
      <c r="I156" s="69"/>
      <c r="J156" s="66"/>
      <c r="K156" s="114">
        <v>100000</v>
      </c>
      <c r="L156" s="114" t="s">
        <v>291</v>
      </c>
      <c r="M156" s="66">
        <v>150000</v>
      </c>
      <c r="N156" s="66">
        <f t="shared" si="13"/>
        <v>1</v>
      </c>
      <c r="O156" s="66">
        <f t="shared" si="14"/>
        <v>1</v>
      </c>
      <c r="P156" s="66">
        <f t="shared" si="15"/>
        <v>1</v>
      </c>
      <c r="Q156" s="66"/>
      <c r="R156" s="66"/>
      <c r="S156" s="14"/>
    </row>
    <row r="157" spans="1:19" ht="24.75" thickBot="1">
      <c r="A157" s="23" t="s">
        <v>119</v>
      </c>
      <c r="B157" s="105" t="s">
        <v>780</v>
      </c>
      <c r="C157" s="105"/>
      <c r="D157" s="74" t="s">
        <v>185</v>
      </c>
      <c r="E157" s="16" t="s">
        <v>82</v>
      </c>
      <c r="F157" s="12"/>
      <c r="G157" s="66">
        <v>90000</v>
      </c>
      <c r="H157" s="66"/>
      <c r="I157" s="69"/>
      <c r="J157" s="66"/>
      <c r="K157" s="114">
        <v>45000</v>
      </c>
      <c r="L157" s="114" t="s">
        <v>291</v>
      </c>
      <c r="M157" s="66">
        <v>45000</v>
      </c>
      <c r="N157" s="66">
        <f t="shared" si="13"/>
        <v>1</v>
      </c>
      <c r="O157" s="66">
        <f t="shared" si="14"/>
        <v>1</v>
      </c>
      <c r="P157" s="66">
        <f t="shared" si="15"/>
        <v>1</v>
      </c>
      <c r="Q157" s="66"/>
      <c r="R157" s="66"/>
      <c r="S157" s="14"/>
    </row>
    <row r="158" spans="1:19" ht="24.75" thickBot="1">
      <c r="A158" s="23" t="s">
        <v>119</v>
      </c>
      <c r="B158" s="105" t="s">
        <v>780</v>
      </c>
      <c r="C158" s="105"/>
      <c r="D158" s="74" t="s">
        <v>184</v>
      </c>
      <c r="E158" s="60"/>
      <c r="F158" s="61"/>
      <c r="G158" s="66">
        <v>100000</v>
      </c>
      <c r="H158" s="66"/>
      <c r="I158" s="68"/>
      <c r="J158" s="66"/>
      <c r="K158" s="66"/>
      <c r="L158" s="66"/>
      <c r="M158" s="66"/>
      <c r="N158" s="66">
        <f t="shared" si="13"/>
        <v>0</v>
      </c>
      <c r="O158" s="66">
        <f t="shared" si="14"/>
        <v>0</v>
      </c>
      <c r="P158" s="66">
        <f t="shared" si="15"/>
        <v>0</v>
      </c>
      <c r="Q158" s="66"/>
      <c r="R158" s="66"/>
      <c r="S158" s="66"/>
    </row>
    <row r="159" spans="1:19" ht="36.75" thickBot="1">
      <c r="A159" s="23" t="s">
        <v>119</v>
      </c>
      <c r="B159" s="105" t="s">
        <v>780</v>
      </c>
      <c r="C159" s="105"/>
      <c r="D159" s="79" t="s">
        <v>253</v>
      </c>
      <c r="E159" s="60"/>
      <c r="F159" s="61"/>
      <c r="G159" s="90">
        <v>0</v>
      </c>
      <c r="H159" s="90"/>
      <c r="I159" s="68"/>
      <c r="J159" s="66"/>
      <c r="K159" s="66"/>
      <c r="L159" s="66"/>
      <c r="M159" s="66"/>
      <c r="N159" s="66"/>
      <c r="O159" s="66"/>
      <c r="P159" s="66"/>
      <c r="Q159" s="66"/>
      <c r="R159" s="66"/>
      <c r="S159" s="66"/>
    </row>
    <row r="160" spans="1:19" ht="36.75" thickBot="1">
      <c r="A160" s="23" t="s">
        <v>119</v>
      </c>
      <c r="B160" s="105" t="s">
        <v>780</v>
      </c>
      <c r="C160" s="105"/>
      <c r="D160" s="79" t="s">
        <v>254</v>
      </c>
      <c r="E160" s="60"/>
      <c r="F160" s="61"/>
      <c r="G160" s="90">
        <v>0</v>
      </c>
      <c r="H160" s="90"/>
      <c r="I160" s="68"/>
      <c r="J160" s="66"/>
      <c r="K160" s="66"/>
      <c r="L160" s="66"/>
      <c r="M160" s="66"/>
      <c r="N160" s="66"/>
      <c r="O160" s="66"/>
      <c r="P160" s="66"/>
      <c r="Q160" s="66"/>
      <c r="R160" s="66"/>
      <c r="S160" s="66"/>
    </row>
    <row r="161" spans="1:19" ht="48.75" thickBot="1">
      <c r="A161" s="23" t="s">
        <v>119</v>
      </c>
      <c r="B161" s="105" t="s">
        <v>780</v>
      </c>
      <c r="C161" s="105"/>
      <c r="D161" s="79" t="s">
        <v>255</v>
      </c>
      <c r="E161" s="60"/>
      <c r="F161" s="61"/>
      <c r="G161" s="90">
        <v>55000</v>
      </c>
      <c r="H161" s="90"/>
      <c r="I161" s="68"/>
      <c r="J161" s="66"/>
      <c r="K161" s="66"/>
      <c r="L161" s="66"/>
      <c r="M161" s="66"/>
      <c r="N161" s="66"/>
      <c r="O161" s="66"/>
      <c r="P161" s="66"/>
      <c r="Q161" s="66"/>
      <c r="R161" s="66"/>
      <c r="S161" s="66"/>
    </row>
    <row r="162" spans="1:19" ht="36.75" thickBot="1">
      <c r="A162" s="23" t="s">
        <v>119</v>
      </c>
      <c r="B162" s="105" t="s">
        <v>780</v>
      </c>
      <c r="C162" s="105"/>
      <c r="D162" s="79" t="s">
        <v>256</v>
      </c>
      <c r="E162" s="60"/>
      <c r="F162" s="61"/>
      <c r="G162" s="90">
        <v>45000</v>
      </c>
      <c r="H162" s="90"/>
      <c r="I162" s="68"/>
      <c r="J162" s="66"/>
      <c r="K162" s="66"/>
      <c r="L162" s="66"/>
      <c r="M162" s="66"/>
      <c r="N162" s="66"/>
      <c r="O162" s="66"/>
      <c r="P162" s="66"/>
      <c r="Q162" s="66"/>
      <c r="R162" s="66"/>
      <c r="S162" s="66"/>
    </row>
    <row r="163" spans="1:19" ht="24.75" thickBot="1">
      <c r="A163" s="23" t="s">
        <v>119</v>
      </c>
      <c r="B163" s="105" t="s">
        <v>780</v>
      </c>
      <c r="C163" s="105"/>
      <c r="D163" s="79" t="s">
        <v>257</v>
      </c>
      <c r="E163" s="60"/>
      <c r="F163" s="61"/>
      <c r="G163" s="90">
        <v>30000</v>
      </c>
      <c r="H163" s="90"/>
      <c r="I163" s="68"/>
      <c r="J163" s="66"/>
      <c r="K163" s="66"/>
      <c r="L163" s="66"/>
      <c r="M163" s="66"/>
      <c r="N163" s="66"/>
      <c r="O163" s="66"/>
      <c r="P163" s="66"/>
      <c r="Q163" s="66"/>
      <c r="R163" s="66"/>
      <c r="S163" s="66"/>
    </row>
    <row r="164" spans="1:19" ht="24.75" thickBot="1">
      <c r="A164" s="23" t="s">
        <v>119</v>
      </c>
      <c r="B164" s="105" t="s">
        <v>780</v>
      </c>
      <c r="C164" s="105"/>
      <c r="D164" s="79" t="s">
        <v>258</v>
      </c>
      <c r="E164" s="60"/>
      <c r="F164" s="61"/>
      <c r="G164" s="90">
        <v>30000</v>
      </c>
      <c r="H164" s="90"/>
      <c r="I164" s="68"/>
      <c r="J164" s="66"/>
      <c r="K164" s="66"/>
      <c r="L164" s="66"/>
      <c r="M164" s="66"/>
      <c r="N164" s="66"/>
      <c r="O164" s="66"/>
      <c r="P164" s="66"/>
      <c r="Q164" s="66"/>
      <c r="R164" s="66"/>
      <c r="S164" s="66"/>
    </row>
    <row r="165" spans="1:19" ht="48.75" thickBot="1">
      <c r="A165" s="23" t="s">
        <v>119</v>
      </c>
      <c r="B165" s="105" t="s">
        <v>780</v>
      </c>
      <c r="C165" s="105"/>
      <c r="D165" s="79" t="s">
        <v>259</v>
      </c>
      <c r="E165" s="60"/>
      <c r="F165" s="61"/>
      <c r="G165" s="90">
        <v>15000</v>
      </c>
      <c r="H165" s="90"/>
      <c r="I165" s="68"/>
      <c r="J165" s="66"/>
      <c r="K165" s="66"/>
      <c r="L165" s="66"/>
      <c r="M165" s="66"/>
      <c r="N165" s="66"/>
      <c r="O165" s="66"/>
      <c r="P165" s="66"/>
      <c r="Q165" s="66"/>
      <c r="R165" s="66"/>
      <c r="S165" s="66"/>
    </row>
    <row r="166" spans="1:19" ht="24.75" thickBot="1">
      <c r="A166" s="23" t="s">
        <v>119</v>
      </c>
      <c r="B166" s="105" t="s">
        <v>780</v>
      </c>
      <c r="C166" s="105"/>
      <c r="D166" s="79" t="s">
        <v>260</v>
      </c>
      <c r="E166" s="60"/>
      <c r="F166" s="61"/>
      <c r="G166" s="90">
        <v>45000</v>
      </c>
      <c r="H166" s="90"/>
      <c r="I166" s="68"/>
      <c r="J166" s="66"/>
      <c r="K166" s="66"/>
      <c r="L166" s="66"/>
      <c r="M166" s="66"/>
      <c r="N166" s="66"/>
      <c r="O166" s="66"/>
      <c r="P166" s="66"/>
      <c r="Q166" s="66"/>
      <c r="R166" s="66"/>
      <c r="S166" s="66"/>
    </row>
    <row r="167" spans="1:19" ht="24.75" thickBot="1">
      <c r="A167" s="23" t="s">
        <v>119</v>
      </c>
      <c r="B167" s="105" t="s">
        <v>94</v>
      </c>
      <c r="C167" s="105"/>
      <c r="D167" s="74" t="s">
        <v>261</v>
      </c>
      <c r="E167" s="16" t="s">
        <v>54</v>
      </c>
      <c r="F167" s="12"/>
      <c r="G167" s="66">
        <v>40000</v>
      </c>
      <c r="H167" s="66"/>
      <c r="I167" s="70"/>
      <c r="J167" s="67"/>
      <c r="K167" s="114">
        <v>40000</v>
      </c>
      <c r="L167" s="114" t="s">
        <v>291</v>
      </c>
      <c r="M167" s="66"/>
      <c r="N167" s="66">
        <f>IF(K167&gt;0,1,0)</f>
        <v>1</v>
      </c>
      <c r="O167" s="66">
        <f>IF(M167&gt;0,1,0)</f>
        <v>0</v>
      </c>
      <c r="P167" s="66">
        <f>IF(N167=1,1,IF(O167=1,1,0))</f>
        <v>1</v>
      </c>
      <c r="Q167" s="66"/>
      <c r="R167" s="66"/>
      <c r="S167" s="14"/>
    </row>
    <row r="168" spans="1:19" ht="36.75" thickBot="1">
      <c r="A168" s="23" t="s">
        <v>119</v>
      </c>
      <c r="B168" s="105" t="s">
        <v>94</v>
      </c>
      <c r="C168" s="105"/>
      <c r="D168" s="74" t="s">
        <v>95</v>
      </c>
      <c r="E168" s="16" t="s">
        <v>54</v>
      </c>
      <c r="F168" s="12"/>
      <c r="G168" s="66">
        <v>160000</v>
      </c>
      <c r="H168" s="66"/>
      <c r="I168" s="70">
        <v>90000</v>
      </c>
      <c r="J168" s="67"/>
      <c r="K168" s="114"/>
      <c r="L168" s="114"/>
      <c r="M168" s="67">
        <v>60000</v>
      </c>
      <c r="N168" s="66">
        <f>IF(K168&gt;0,1,0)</f>
        <v>0</v>
      </c>
      <c r="O168" s="66">
        <f>IF(M168&gt;0,1,0)</f>
        <v>1</v>
      </c>
      <c r="P168" s="66">
        <f>IF(N168=1,1,IF(O168=1,1,0))</f>
        <v>1</v>
      </c>
      <c r="Q168" s="66">
        <v>10000</v>
      </c>
      <c r="R168" s="66"/>
      <c r="S168" s="24"/>
    </row>
    <row r="169" spans="1:19" ht="36.75" thickBot="1">
      <c r="A169" s="23" t="s">
        <v>119</v>
      </c>
      <c r="B169" s="95" t="s">
        <v>285</v>
      </c>
      <c r="C169" s="95"/>
      <c r="D169" s="127" t="s">
        <v>209</v>
      </c>
      <c r="E169" s="60"/>
      <c r="F169" s="61"/>
      <c r="G169" s="66">
        <v>175000</v>
      </c>
      <c r="H169" s="66"/>
      <c r="I169" s="68">
        <v>70000</v>
      </c>
      <c r="J169" s="66"/>
      <c r="K169" s="114">
        <v>90000</v>
      </c>
      <c r="L169" s="114" t="s">
        <v>291</v>
      </c>
      <c r="M169" s="66">
        <f>+G169-I169-K169</f>
        <v>15000</v>
      </c>
      <c r="N169" s="66">
        <f>IF(K169&gt;0,1,0)</f>
        <v>1</v>
      </c>
      <c r="O169" s="66">
        <f>IF(M169&gt;0,1,0)</f>
        <v>1</v>
      </c>
      <c r="P169" s="66">
        <f>IF(N169=1,1,IF(O169=1,1,0))</f>
        <v>1</v>
      </c>
      <c r="Q169" s="66"/>
      <c r="R169" s="66"/>
      <c r="S169" s="66"/>
    </row>
    <row r="170" spans="1:19" ht="36.75" thickBot="1">
      <c r="A170" s="23" t="s">
        <v>119</v>
      </c>
      <c r="B170" s="105" t="s">
        <v>94</v>
      </c>
      <c r="C170" s="105"/>
      <c r="D170" s="79" t="s">
        <v>262</v>
      </c>
      <c r="E170" s="60"/>
      <c r="F170" s="61"/>
      <c r="G170" s="90">
        <v>21000</v>
      </c>
      <c r="H170" s="90"/>
      <c r="I170" s="68"/>
      <c r="J170" s="66"/>
      <c r="K170" s="66"/>
      <c r="L170" s="66"/>
      <c r="M170" s="66"/>
      <c r="N170" s="66"/>
      <c r="O170" s="66"/>
      <c r="P170" s="66"/>
      <c r="Q170" s="66"/>
      <c r="R170" s="66"/>
      <c r="S170" s="66"/>
    </row>
    <row r="171" spans="1:19" ht="36.75" thickBot="1">
      <c r="A171" s="23" t="s">
        <v>119</v>
      </c>
      <c r="B171" s="105" t="s">
        <v>94</v>
      </c>
      <c r="C171" s="105"/>
      <c r="D171" s="79" t="s">
        <v>263</v>
      </c>
      <c r="E171" s="60"/>
      <c r="F171" s="61"/>
      <c r="G171" s="90">
        <v>0</v>
      </c>
      <c r="H171" s="90"/>
      <c r="I171" s="68"/>
      <c r="J171" s="66"/>
      <c r="K171" s="66"/>
      <c r="L171" s="66"/>
      <c r="M171" s="66"/>
      <c r="N171" s="66"/>
      <c r="O171" s="66"/>
      <c r="P171" s="66"/>
      <c r="Q171" s="66"/>
      <c r="R171" s="66"/>
      <c r="S171" s="66"/>
    </row>
    <row r="172" spans="1:19" ht="36.75" thickBot="1">
      <c r="A172" s="23" t="s">
        <v>119</v>
      </c>
      <c r="B172" s="105" t="s">
        <v>94</v>
      </c>
      <c r="C172" s="105"/>
      <c r="D172" s="79" t="s">
        <v>264</v>
      </c>
      <c r="E172" s="60"/>
      <c r="F172" s="61"/>
      <c r="G172" s="90">
        <v>0</v>
      </c>
      <c r="H172" s="90"/>
      <c r="I172" s="68"/>
      <c r="J172" s="66"/>
      <c r="K172" s="66"/>
      <c r="L172" s="66"/>
      <c r="M172" s="66"/>
      <c r="N172" s="66"/>
      <c r="O172" s="66"/>
      <c r="P172" s="66"/>
      <c r="Q172" s="66"/>
      <c r="R172" s="66"/>
      <c r="S172" s="66"/>
    </row>
    <row r="173" spans="1:19" ht="48.75" thickBot="1">
      <c r="A173" s="23" t="s">
        <v>119</v>
      </c>
      <c r="B173" s="105" t="s">
        <v>94</v>
      </c>
      <c r="C173" s="105"/>
      <c r="D173" s="79" t="s">
        <v>265</v>
      </c>
      <c r="E173" s="60"/>
      <c r="F173" s="61"/>
      <c r="G173" s="90">
        <v>37000</v>
      </c>
      <c r="H173" s="90"/>
      <c r="I173" s="68"/>
      <c r="J173" s="66"/>
      <c r="K173" s="66"/>
      <c r="L173" s="66"/>
      <c r="M173" s="66"/>
      <c r="N173" s="66"/>
      <c r="O173" s="66"/>
      <c r="P173" s="66"/>
      <c r="Q173" s="66"/>
      <c r="R173" s="66"/>
      <c r="S173" s="66"/>
    </row>
    <row r="174" spans="1:19" ht="36.75" thickBot="1">
      <c r="A174" s="23" t="s">
        <v>119</v>
      </c>
      <c r="B174" s="105" t="s">
        <v>94</v>
      </c>
      <c r="C174" s="105"/>
      <c r="D174" s="79" t="s">
        <v>266</v>
      </c>
      <c r="E174" s="60"/>
      <c r="F174" s="61"/>
      <c r="G174" s="90">
        <v>22000</v>
      </c>
      <c r="H174" s="90"/>
      <c r="I174" s="68"/>
      <c r="J174" s="66"/>
      <c r="K174" s="66"/>
      <c r="L174" s="66"/>
      <c r="M174" s="66"/>
      <c r="N174" s="66"/>
      <c r="O174" s="66"/>
      <c r="P174" s="66"/>
      <c r="Q174" s="66"/>
      <c r="R174" s="66"/>
      <c r="S174" s="66"/>
    </row>
    <row r="175" spans="1:19" ht="24.75" thickBot="1">
      <c r="A175" s="23" t="s">
        <v>119</v>
      </c>
      <c r="B175" s="105" t="s">
        <v>94</v>
      </c>
      <c r="C175" s="105"/>
      <c r="D175" s="82" t="s">
        <v>187</v>
      </c>
      <c r="E175" s="60"/>
      <c r="F175" s="61"/>
      <c r="G175" s="66">
        <v>100000</v>
      </c>
      <c r="H175" s="66"/>
      <c r="I175" s="68"/>
      <c r="J175" s="66"/>
      <c r="K175" s="66"/>
      <c r="L175" s="66"/>
      <c r="M175" s="66">
        <v>100000</v>
      </c>
      <c r="N175" s="66">
        <f aca="true" t="shared" si="16" ref="N175:N180">IF(K175&gt;0,1,0)</f>
        <v>0</v>
      </c>
      <c r="O175" s="66">
        <f aca="true" t="shared" si="17" ref="O175:O180">IF(M175&gt;0,1,0)</f>
        <v>1</v>
      </c>
      <c r="P175" s="66">
        <f aca="true" t="shared" si="18" ref="P175:P180">IF(N175=1,1,IF(O175=1,1,0))</f>
        <v>1</v>
      </c>
      <c r="Q175" s="66"/>
      <c r="R175" s="66"/>
      <c r="S175" s="66"/>
    </row>
    <row r="176" spans="1:19" ht="24.75" thickBot="1">
      <c r="A176" s="23" t="s">
        <v>119</v>
      </c>
      <c r="B176" s="105" t="s">
        <v>96</v>
      </c>
      <c r="C176" s="105"/>
      <c r="D176" s="74" t="s">
        <v>106</v>
      </c>
      <c r="E176" s="16" t="s">
        <v>61</v>
      </c>
      <c r="F176" s="12"/>
      <c r="G176" s="66">
        <v>600000</v>
      </c>
      <c r="H176" s="66"/>
      <c r="I176" s="70"/>
      <c r="J176" s="67">
        <v>200000</v>
      </c>
      <c r="K176" s="114">
        <v>100000</v>
      </c>
      <c r="L176" s="114" t="s">
        <v>291</v>
      </c>
      <c r="M176" s="114">
        <v>300000</v>
      </c>
      <c r="N176" s="66">
        <f t="shared" si="16"/>
        <v>1</v>
      </c>
      <c r="O176" s="66">
        <f t="shared" si="17"/>
        <v>1</v>
      </c>
      <c r="P176" s="66">
        <f t="shared" si="18"/>
        <v>1</v>
      </c>
      <c r="Q176" s="66"/>
      <c r="R176" s="66"/>
      <c r="S176" s="14"/>
    </row>
    <row r="177" spans="1:19" ht="36.75" thickBot="1">
      <c r="A177" s="23" t="s">
        <v>119</v>
      </c>
      <c r="B177" s="105" t="s">
        <v>96</v>
      </c>
      <c r="C177" s="105"/>
      <c r="D177" s="127" t="s">
        <v>211</v>
      </c>
      <c r="E177" s="60"/>
      <c r="F177" s="61"/>
      <c r="G177" s="66">
        <v>160000</v>
      </c>
      <c r="H177" s="66"/>
      <c r="I177" s="68"/>
      <c r="J177" s="66"/>
      <c r="K177" s="66"/>
      <c r="L177" s="66"/>
      <c r="M177" s="66">
        <v>50000</v>
      </c>
      <c r="N177" s="66">
        <f t="shared" si="16"/>
        <v>0</v>
      </c>
      <c r="O177" s="66">
        <f t="shared" si="17"/>
        <v>1</v>
      </c>
      <c r="P177" s="66">
        <f t="shared" si="18"/>
        <v>1</v>
      </c>
      <c r="Q177" s="66">
        <v>100000</v>
      </c>
      <c r="R177" s="66"/>
      <c r="S177" s="66"/>
    </row>
    <row r="178" spans="1:19" ht="23.25" thickBot="1">
      <c r="A178" s="23" t="s">
        <v>119</v>
      </c>
      <c r="B178" s="95" t="s">
        <v>97</v>
      </c>
      <c r="C178" s="95"/>
      <c r="D178" s="74"/>
      <c r="E178" s="16"/>
      <c r="F178" s="12"/>
      <c r="G178" s="66"/>
      <c r="H178" s="66"/>
      <c r="I178" s="70"/>
      <c r="J178" s="67"/>
      <c r="K178" s="66"/>
      <c r="L178" s="66"/>
      <c r="M178" s="66"/>
      <c r="N178" s="66">
        <f t="shared" si="16"/>
        <v>0</v>
      </c>
      <c r="O178" s="66">
        <f t="shared" si="17"/>
        <v>0</v>
      </c>
      <c r="P178" s="66">
        <f t="shared" si="18"/>
        <v>0</v>
      </c>
      <c r="Q178" s="66"/>
      <c r="R178" s="66"/>
      <c r="S178" s="14"/>
    </row>
    <row r="179" spans="1:19" ht="13.5" thickBot="1">
      <c r="A179" s="23" t="s">
        <v>119</v>
      </c>
      <c r="B179" s="105" t="s">
        <v>98</v>
      </c>
      <c r="C179" s="105"/>
      <c r="D179" s="74" t="s">
        <v>116</v>
      </c>
      <c r="E179" s="16" t="s">
        <v>82</v>
      </c>
      <c r="F179" s="12"/>
      <c r="G179" s="66">
        <v>100000</v>
      </c>
      <c r="H179" s="66"/>
      <c r="I179" s="70"/>
      <c r="J179" s="67"/>
      <c r="K179" s="114">
        <v>100000</v>
      </c>
      <c r="L179" s="114" t="s">
        <v>291</v>
      </c>
      <c r="M179" s="66"/>
      <c r="N179" s="66">
        <f t="shared" si="16"/>
        <v>1</v>
      </c>
      <c r="O179" s="66">
        <f t="shared" si="17"/>
        <v>0</v>
      </c>
      <c r="P179" s="66">
        <f t="shared" si="18"/>
        <v>1</v>
      </c>
      <c r="Q179" s="66"/>
      <c r="R179" s="66"/>
      <c r="S179" s="14"/>
    </row>
    <row r="180" spans="1:19" ht="60.75" thickBot="1">
      <c r="A180" s="23" t="s">
        <v>119</v>
      </c>
      <c r="B180" s="105" t="s">
        <v>98</v>
      </c>
      <c r="C180" s="105"/>
      <c r="D180" s="132" t="s">
        <v>192</v>
      </c>
      <c r="E180" s="60"/>
      <c r="F180" s="61"/>
      <c r="G180" s="66">
        <v>200000</v>
      </c>
      <c r="H180" s="66"/>
      <c r="I180" s="68"/>
      <c r="J180" s="66"/>
      <c r="K180" s="66"/>
      <c r="L180" s="66"/>
      <c r="M180" s="66">
        <v>100000</v>
      </c>
      <c r="N180" s="66">
        <f t="shared" si="16"/>
        <v>0</v>
      </c>
      <c r="O180" s="66">
        <f t="shared" si="17"/>
        <v>1</v>
      </c>
      <c r="P180" s="66">
        <f t="shared" si="18"/>
        <v>1</v>
      </c>
      <c r="Q180" s="66">
        <v>100000</v>
      </c>
      <c r="R180" s="66"/>
      <c r="S180" s="66"/>
    </row>
    <row r="181" spans="1:19" ht="48.75" thickBot="1">
      <c r="A181" s="23" t="s">
        <v>119</v>
      </c>
      <c r="B181" s="105" t="s">
        <v>98</v>
      </c>
      <c r="C181" s="105"/>
      <c r="D181" s="84" t="s">
        <v>267</v>
      </c>
      <c r="E181" s="60"/>
      <c r="F181" s="61"/>
      <c r="G181" s="66">
        <v>30000</v>
      </c>
      <c r="H181" s="66"/>
      <c r="I181" s="68"/>
      <c r="J181" s="66"/>
      <c r="K181" s="66"/>
      <c r="L181" s="66"/>
      <c r="M181" s="66"/>
      <c r="N181" s="66"/>
      <c r="O181" s="66"/>
      <c r="P181" s="66"/>
      <c r="Q181" s="66"/>
      <c r="R181" s="66"/>
      <c r="S181" s="66"/>
    </row>
    <row r="182" spans="1:19" ht="24.75" thickBot="1">
      <c r="A182" s="23" t="s">
        <v>119</v>
      </c>
      <c r="B182" s="105" t="s">
        <v>98</v>
      </c>
      <c r="C182" s="105"/>
      <c r="D182" s="81" t="s">
        <v>193</v>
      </c>
      <c r="E182" s="60"/>
      <c r="F182" s="61"/>
      <c r="G182" s="66">
        <v>100000</v>
      </c>
      <c r="H182" s="66"/>
      <c r="I182" s="68"/>
      <c r="J182" s="66"/>
      <c r="K182" s="66"/>
      <c r="L182" s="66"/>
      <c r="M182" s="66"/>
      <c r="N182" s="66">
        <f aca="true" t="shared" si="19" ref="N182:N187">IF(K182&gt;0,1,0)</f>
        <v>0</v>
      </c>
      <c r="O182" s="66">
        <f aca="true" t="shared" si="20" ref="O182:O187">IF(M182&gt;0,1,0)</f>
        <v>0</v>
      </c>
      <c r="P182" s="66">
        <f aca="true" t="shared" si="21" ref="P182:P187">IF(N182=1,1,IF(O182=1,1,0))</f>
        <v>0</v>
      </c>
      <c r="Q182" s="66"/>
      <c r="R182" s="66"/>
      <c r="S182" s="66"/>
    </row>
    <row r="183" spans="1:19" ht="36.75" thickBot="1">
      <c r="A183" s="23" t="s">
        <v>119</v>
      </c>
      <c r="B183" s="105" t="s">
        <v>99</v>
      </c>
      <c r="C183" s="105"/>
      <c r="D183" s="74" t="s">
        <v>293</v>
      </c>
      <c r="E183" s="16" t="s">
        <v>54</v>
      </c>
      <c r="F183" s="12"/>
      <c r="G183" s="66">
        <v>535000</v>
      </c>
      <c r="H183" s="66"/>
      <c r="I183" s="68"/>
      <c r="J183" s="67"/>
      <c r="K183" s="114">
        <v>40000</v>
      </c>
      <c r="L183" s="114" t="s">
        <v>291</v>
      </c>
      <c r="M183" s="66">
        <v>100000</v>
      </c>
      <c r="N183" s="66">
        <f t="shared" si="19"/>
        <v>1</v>
      </c>
      <c r="O183" s="66">
        <f t="shared" si="20"/>
        <v>1</v>
      </c>
      <c r="P183" s="66">
        <f t="shared" si="21"/>
        <v>1</v>
      </c>
      <c r="Q183" s="66">
        <f>+G183-K183-M183-R183</f>
        <v>245000</v>
      </c>
      <c r="R183" s="66">
        <v>150000</v>
      </c>
      <c r="S183" s="14"/>
    </row>
    <row r="184" spans="1:19" ht="36.75" thickBot="1">
      <c r="A184" s="23" t="s">
        <v>119</v>
      </c>
      <c r="B184" s="105" t="s">
        <v>99</v>
      </c>
      <c r="C184" s="105"/>
      <c r="D184" s="74" t="s">
        <v>194</v>
      </c>
      <c r="E184" s="16" t="s">
        <v>54</v>
      </c>
      <c r="F184" s="12"/>
      <c r="G184" s="66">
        <v>240000</v>
      </c>
      <c r="H184" s="66"/>
      <c r="I184" s="68">
        <v>90000</v>
      </c>
      <c r="J184" s="67"/>
      <c r="K184" s="114">
        <v>80000</v>
      </c>
      <c r="L184" s="114" t="s">
        <v>291</v>
      </c>
      <c r="M184" s="66">
        <v>70000</v>
      </c>
      <c r="N184" s="66">
        <f t="shared" si="19"/>
        <v>1</v>
      </c>
      <c r="O184" s="66">
        <f t="shared" si="20"/>
        <v>1</v>
      </c>
      <c r="P184" s="66">
        <f t="shared" si="21"/>
        <v>1</v>
      </c>
      <c r="Q184" s="66"/>
      <c r="R184" s="66"/>
      <c r="S184" s="14"/>
    </row>
    <row r="185" spans="1:19" ht="24.75" thickBot="1">
      <c r="A185" s="23" t="s">
        <v>119</v>
      </c>
      <c r="B185" s="105" t="s">
        <v>99</v>
      </c>
      <c r="C185" s="105"/>
      <c r="D185" s="127" t="s">
        <v>195</v>
      </c>
      <c r="E185" s="60"/>
      <c r="F185" s="61"/>
      <c r="G185" s="66">
        <v>15000</v>
      </c>
      <c r="H185" s="66"/>
      <c r="I185" s="68"/>
      <c r="J185" s="66"/>
      <c r="K185" s="66"/>
      <c r="L185" s="66"/>
      <c r="M185" s="66"/>
      <c r="N185" s="66">
        <f t="shared" si="19"/>
        <v>0</v>
      </c>
      <c r="O185" s="66">
        <f t="shared" si="20"/>
        <v>0</v>
      </c>
      <c r="P185" s="66">
        <f t="shared" si="21"/>
        <v>0</v>
      </c>
      <c r="Q185" s="66"/>
      <c r="R185" s="66"/>
      <c r="S185" s="66"/>
    </row>
    <row r="186" spans="1:19" ht="13.5" thickBot="1">
      <c r="A186" s="23"/>
      <c r="B186" s="105"/>
      <c r="C186" s="105"/>
      <c r="D186" s="127" t="s">
        <v>268</v>
      </c>
      <c r="E186" s="60"/>
      <c r="F186" s="61"/>
      <c r="G186" s="66"/>
      <c r="H186" s="66"/>
      <c r="I186" s="68"/>
      <c r="J186" s="66"/>
      <c r="K186" s="66"/>
      <c r="L186" s="66"/>
      <c r="M186" s="66"/>
      <c r="N186" s="66">
        <f t="shared" si="19"/>
        <v>0</v>
      </c>
      <c r="O186" s="66">
        <f t="shared" si="20"/>
        <v>0</v>
      </c>
      <c r="P186" s="66">
        <f t="shared" si="21"/>
        <v>0</v>
      </c>
      <c r="Q186" s="66"/>
      <c r="R186" s="66"/>
      <c r="S186" s="66"/>
    </row>
    <row r="187" spans="1:19" ht="13.5" thickBot="1">
      <c r="A187" s="23"/>
      <c r="B187" s="105"/>
      <c r="C187" s="105"/>
      <c r="D187" s="127" t="s">
        <v>269</v>
      </c>
      <c r="E187" s="60"/>
      <c r="F187" s="61"/>
      <c r="G187" s="66"/>
      <c r="H187" s="66"/>
      <c r="I187" s="68"/>
      <c r="J187" s="66"/>
      <c r="K187" s="66"/>
      <c r="L187" s="66"/>
      <c r="M187" s="66"/>
      <c r="N187" s="66">
        <f t="shared" si="19"/>
        <v>0</v>
      </c>
      <c r="O187" s="66">
        <f t="shared" si="20"/>
        <v>0</v>
      </c>
      <c r="P187" s="66">
        <f t="shared" si="21"/>
        <v>0</v>
      </c>
      <c r="Q187" s="66"/>
      <c r="R187" s="66"/>
      <c r="S187" s="66"/>
    </row>
    <row r="188" spans="1:19" ht="48.75" thickBot="1">
      <c r="A188" s="23" t="s">
        <v>119</v>
      </c>
      <c r="B188" s="105" t="s">
        <v>99</v>
      </c>
      <c r="C188" s="105"/>
      <c r="D188" s="79" t="s">
        <v>270</v>
      </c>
      <c r="E188" s="60"/>
      <c r="F188" s="61"/>
      <c r="G188" s="90">
        <v>0</v>
      </c>
      <c r="H188" s="90"/>
      <c r="I188" s="68"/>
      <c r="J188" s="66"/>
      <c r="K188" s="66"/>
      <c r="L188" s="66"/>
      <c r="M188" s="66"/>
      <c r="N188" s="66"/>
      <c r="O188" s="66"/>
      <c r="P188" s="66"/>
      <c r="Q188" s="66"/>
      <c r="R188" s="66"/>
      <c r="S188" s="66"/>
    </row>
    <row r="189" spans="1:19" ht="48.75" thickBot="1">
      <c r="A189" s="23" t="s">
        <v>119</v>
      </c>
      <c r="B189" s="105" t="s">
        <v>99</v>
      </c>
      <c r="C189" s="105"/>
      <c r="D189" s="79" t="s">
        <v>276</v>
      </c>
      <c r="E189" s="60"/>
      <c r="F189" s="61"/>
      <c r="G189" s="90">
        <v>15000</v>
      </c>
      <c r="H189" s="90"/>
      <c r="I189" s="68"/>
      <c r="J189" s="66"/>
      <c r="K189" s="66"/>
      <c r="L189" s="66"/>
      <c r="M189" s="66"/>
      <c r="N189" s="66"/>
      <c r="O189" s="66"/>
      <c r="P189" s="66"/>
      <c r="Q189" s="66"/>
      <c r="R189" s="66"/>
      <c r="S189" s="66"/>
    </row>
    <row r="190" spans="1:19" ht="36.75" thickBot="1">
      <c r="A190" s="23" t="s">
        <v>119</v>
      </c>
      <c r="B190" s="105" t="s">
        <v>99</v>
      </c>
      <c r="C190" s="105"/>
      <c r="D190" s="79" t="s">
        <v>277</v>
      </c>
      <c r="E190" s="60"/>
      <c r="F190" s="61"/>
      <c r="G190" s="90">
        <v>60000</v>
      </c>
      <c r="H190" s="90"/>
      <c r="I190" s="68"/>
      <c r="J190" s="66"/>
      <c r="K190" s="66"/>
      <c r="L190" s="66"/>
      <c r="M190" s="66"/>
      <c r="N190" s="66"/>
      <c r="O190" s="66"/>
      <c r="P190" s="66"/>
      <c r="Q190" s="66"/>
      <c r="R190" s="66"/>
      <c r="S190" s="66"/>
    </row>
    <row r="191" spans="1:19" ht="36">
      <c r="A191" s="57" t="s">
        <v>119</v>
      </c>
      <c r="B191" s="105" t="s">
        <v>99</v>
      </c>
      <c r="C191" s="105"/>
      <c r="D191" s="79" t="s">
        <v>278</v>
      </c>
      <c r="E191" s="60"/>
      <c r="F191" s="61"/>
      <c r="G191" s="90">
        <v>100000</v>
      </c>
      <c r="H191" s="90"/>
      <c r="I191" s="68"/>
      <c r="J191" s="66"/>
      <c r="K191" s="66"/>
      <c r="L191" s="66"/>
      <c r="M191" s="66"/>
      <c r="N191" s="66"/>
      <c r="O191" s="66"/>
      <c r="P191" s="66"/>
      <c r="Q191" s="66"/>
      <c r="R191" s="66"/>
      <c r="S191" s="66"/>
    </row>
    <row r="192" spans="1:19" ht="48.75" thickBot="1">
      <c r="A192" s="23" t="s">
        <v>119</v>
      </c>
      <c r="B192" s="105" t="s">
        <v>99</v>
      </c>
      <c r="C192" s="105"/>
      <c r="D192" s="79" t="s">
        <v>279</v>
      </c>
      <c r="E192" s="60"/>
      <c r="F192" s="61"/>
      <c r="G192" s="90">
        <v>140000</v>
      </c>
      <c r="H192" s="90"/>
      <c r="I192" s="68"/>
      <c r="J192" s="66"/>
      <c r="K192" s="66"/>
      <c r="L192" s="66"/>
      <c r="M192" s="66"/>
      <c r="N192" s="66"/>
      <c r="O192" s="66"/>
      <c r="P192" s="66"/>
      <c r="Q192" s="66"/>
      <c r="R192" s="66"/>
      <c r="S192" s="66"/>
    </row>
    <row r="193" spans="1:19" ht="36.75" thickBot="1">
      <c r="A193" s="23" t="s">
        <v>119</v>
      </c>
      <c r="B193" s="105" t="s">
        <v>99</v>
      </c>
      <c r="C193" s="105"/>
      <c r="D193" s="79" t="s">
        <v>280</v>
      </c>
      <c r="E193" s="60"/>
      <c r="F193" s="61"/>
      <c r="G193" s="90">
        <v>40000</v>
      </c>
      <c r="H193" s="90"/>
      <c r="I193" s="68"/>
      <c r="J193" s="66"/>
      <c r="K193" s="66"/>
      <c r="L193" s="66"/>
      <c r="M193" s="66"/>
      <c r="N193" s="66"/>
      <c r="O193" s="66"/>
      <c r="P193" s="66"/>
      <c r="Q193" s="66"/>
      <c r="R193" s="66"/>
      <c r="S193" s="66"/>
    </row>
    <row r="194" spans="1:19" ht="24.75" thickBot="1">
      <c r="A194" s="23" t="s">
        <v>119</v>
      </c>
      <c r="B194" s="105" t="s">
        <v>99</v>
      </c>
      <c r="C194" s="105"/>
      <c r="D194" s="129" t="s">
        <v>196</v>
      </c>
      <c r="E194" s="60"/>
      <c r="F194" s="61"/>
      <c r="G194" s="90">
        <v>90000</v>
      </c>
      <c r="H194" s="90"/>
      <c r="I194" s="68"/>
      <c r="J194" s="66"/>
      <c r="K194" s="114">
        <v>90000</v>
      </c>
      <c r="L194" s="114" t="s">
        <v>291</v>
      </c>
      <c r="M194" s="66"/>
      <c r="N194" s="66">
        <f>IF(K194&gt;0,1,0)</f>
        <v>1</v>
      </c>
      <c r="O194" s="66">
        <f>IF(M194&gt;0,1,0)</f>
        <v>0</v>
      </c>
      <c r="P194" s="66">
        <f>IF(N194=1,1,IF(O194=1,1,0))</f>
        <v>1</v>
      </c>
      <c r="Q194" s="66"/>
      <c r="R194" s="66"/>
      <c r="S194" s="66"/>
    </row>
    <row r="195" spans="1:19" ht="48.75" thickBot="1">
      <c r="A195" s="23" t="s">
        <v>119</v>
      </c>
      <c r="B195" s="105" t="s">
        <v>99</v>
      </c>
      <c r="C195" s="105"/>
      <c r="D195" s="79" t="s">
        <v>281</v>
      </c>
      <c r="E195" s="60"/>
      <c r="F195" s="61"/>
      <c r="G195" s="90">
        <v>10000</v>
      </c>
      <c r="H195" s="90"/>
      <c r="I195" s="68"/>
      <c r="J195" s="66"/>
      <c r="K195" s="66"/>
      <c r="L195" s="66"/>
      <c r="M195" s="66"/>
      <c r="N195" s="66"/>
      <c r="O195" s="66"/>
      <c r="P195" s="66"/>
      <c r="Q195" s="66"/>
      <c r="R195" s="66"/>
      <c r="S195" s="66"/>
    </row>
    <row r="196" spans="1:19" ht="48.75" thickBot="1">
      <c r="A196" s="23" t="s">
        <v>119</v>
      </c>
      <c r="B196" s="105" t="s">
        <v>99</v>
      </c>
      <c r="C196" s="105"/>
      <c r="D196" s="79" t="s">
        <v>282</v>
      </c>
      <c r="E196" s="60"/>
      <c r="F196" s="61"/>
      <c r="G196" s="90">
        <v>25000</v>
      </c>
      <c r="H196" s="90"/>
      <c r="I196" s="68"/>
      <c r="J196" s="66"/>
      <c r="K196" s="66"/>
      <c r="L196" s="66"/>
      <c r="M196" s="66"/>
      <c r="N196" s="66"/>
      <c r="O196" s="66"/>
      <c r="P196" s="66"/>
      <c r="Q196" s="66"/>
      <c r="R196" s="66"/>
      <c r="S196" s="66"/>
    </row>
    <row r="197" spans="1:19" ht="36.75" thickBot="1">
      <c r="A197" s="23" t="s">
        <v>119</v>
      </c>
      <c r="B197" s="105" t="s">
        <v>783</v>
      </c>
      <c r="C197" s="105"/>
      <c r="D197" s="74" t="s">
        <v>773</v>
      </c>
      <c r="E197" s="16" t="s">
        <v>71</v>
      </c>
      <c r="F197" s="12"/>
      <c r="G197" s="66">
        <v>100000</v>
      </c>
      <c r="H197" s="66"/>
      <c r="I197" s="70"/>
      <c r="J197" s="67"/>
      <c r="K197" s="114">
        <v>30000</v>
      </c>
      <c r="L197" s="114" t="s">
        <v>291</v>
      </c>
      <c r="M197" s="66"/>
      <c r="N197" s="66">
        <f aca="true" t="shared" si="22" ref="N197:N203">IF(K197&gt;0,1,0)</f>
        <v>1</v>
      </c>
      <c r="O197" s="66">
        <f aca="true" t="shared" si="23" ref="O197:O203">IF(M197&gt;0,1,0)</f>
        <v>0</v>
      </c>
      <c r="P197" s="66">
        <f aca="true" t="shared" si="24" ref="P197:P203">IF(N197=1,1,IF(O197=1,1,0))</f>
        <v>1</v>
      </c>
      <c r="Q197" s="66"/>
      <c r="R197" s="66"/>
      <c r="S197" s="14"/>
    </row>
    <row r="198" spans="1:19" ht="36.75" thickBot="1">
      <c r="A198" s="23" t="s">
        <v>119</v>
      </c>
      <c r="B198" s="105" t="s">
        <v>783</v>
      </c>
      <c r="C198" s="105"/>
      <c r="D198" s="74" t="s">
        <v>107</v>
      </c>
      <c r="E198" s="16"/>
      <c r="F198" s="12"/>
      <c r="G198" s="66"/>
      <c r="H198" s="66">
        <v>100000</v>
      </c>
      <c r="I198" s="70"/>
      <c r="J198" s="67"/>
      <c r="K198" s="66"/>
      <c r="L198" s="66"/>
      <c r="M198" s="66"/>
      <c r="N198" s="66">
        <f t="shared" si="22"/>
        <v>0</v>
      </c>
      <c r="O198" s="66">
        <f t="shared" si="23"/>
        <v>0</v>
      </c>
      <c r="P198" s="66">
        <f t="shared" si="24"/>
        <v>0</v>
      </c>
      <c r="Q198" s="66"/>
      <c r="R198" s="66"/>
      <c r="S198" s="14"/>
    </row>
    <row r="199" spans="1:19" ht="24.75" thickBot="1">
      <c r="A199" s="23" t="s">
        <v>119</v>
      </c>
      <c r="B199" s="105" t="s">
        <v>782</v>
      </c>
      <c r="C199" s="105"/>
      <c r="D199" s="127" t="s">
        <v>197</v>
      </c>
      <c r="E199" s="60"/>
      <c r="F199" s="61"/>
      <c r="G199" s="66">
        <v>200000</v>
      </c>
      <c r="H199" s="66"/>
      <c r="I199" s="68"/>
      <c r="J199" s="66"/>
      <c r="K199" s="66">
        <v>50000</v>
      </c>
      <c r="L199" s="66"/>
      <c r="M199" s="66">
        <v>150000</v>
      </c>
      <c r="N199" s="66">
        <f t="shared" si="22"/>
        <v>1</v>
      </c>
      <c r="O199" s="66">
        <f t="shared" si="23"/>
        <v>1</v>
      </c>
      <c r="P199" s="66">
        <f t="shared" si="24"/>
        <v>1</v>
      </c>
      <c r="Q199" s="66"/>
      <c r="R199" s="66"/>
      <c r="S199" s="66"/>
    </row>
    <row r="200" spans="1:19" ht="13.5" thickBot="1">
      <c r="A200" s="23" t="s">
        <v>119</v>
      </c>
      <c r="B200" s="105" t="s">
        <v>100</v>
      </c>
      <c r="C200" s="105"/>
      <c r="D200" s="74" t="s">
        <v>214</v>
      </c>
      <c r="E200" s="16" t="s">
        <v>54</v>
      </c>
      <c r="F200" s="12"/>
      <c r="G200" s="66">
        <v>140000</v>
      </c>
      <c r="H200" s="66">
        <v>30000</v>
      </c>
      <c r="I200" s="70"/>
      <c r="J200" s="67"/>
      <c r="K200" s="66">
        <v>20000</v>
      </c>
      <c r="L200" s="66"/>
      <c r="M200" s="66">
        <v>120000</v>
      </c>
      <c r="N200" s="66">
        <f t="shared" si="22"/>
        <v>1</v>
      </c>
      <c r="O200" s="66">
        <f t="shared" si="23"/>
        <v>1</v>
      </c>
      <c r="P200" s="66">
        <f t="shared" si="24"/>
        <v>1</v>
      </c>
      <c r="Q200" s="66"/>
      <c r="R200" s="66"/>
      <c r="S200" s="14"/>
    </row>
    <row r="201" spans="1:19" ht="13.5" thickBot="1">
      <c r="A201" s="23" t="s">
        <v>119</v>
      </c>
      <c r="B201" s="105" t="s">
        <v>101</v>
      </c>
      <c r="C201" s="105"/>
      <c r="D201" s="74" t="s">
        <v>102</v>
      </c>
      <c r="E201" s="16" t="s">
        <v>54</v>
      </c>
      <c r="F201" s="12"/>
      <c r="G201" s="66">
        <v>50000</v>
      </c>
      <c r="H201" s="66"/>
      <c r="I201" s="69"/>
      <c r="J201" s="66"/>
      <c r="K201" s="114">
        <v>50000</v>
      </c>
      <c r="L201" s="114" t="s">
        <v>291</v>
      </c>
      <c r="M201" s="66"/>
      <c r="N201" s="66">
        <f t="shared" si="22"/>
        <v>1</v>
      </c>
      <c r="O201" s="66">
        <f t="shared" si="23"/>
        <v>0</v>
      </c>
      <c r="P201" s="66">
        <f t="shared" si="24"/>
        <v>1</v>
      </c>
      <c r="Q201" s="66"/>
      <c r="R201" s="66"/>
      <c r="S201" s="14"/>
    </row>
    <row r="202" spans="1:19" ht="24.75" thickBot="1">
      <c r="A202" s="23" t="s">
        <v>119</v>
      </c>
      <c r="B202" s="105" t="s">
        <v>101</v>
      </c>
      <c r="C202" s="105"/>
      <c r="D202" s="127" t="s">
        <v>198</v>
      </c>
      <c r="E202" s="60"/>
      <c r="F202" s="61"/>
      <c r="G202" s="66">
        <v>100000</v>
      </c>
      <c r="H202" s="66"/>
      <c r="I202" s="68"/>
      <c r="J202" s="66"/>
      <c r="K202" s="66"/>
      <c r="L202" s="66"/>
      <c r="M202" s="66"/>
      <c r="N202" s="66">
        <f t="shared" si="22"/>
        <v>0</v>
      </c>
      <c r="O202" s="66">
        <f t="shared" si="23"/>
        <v>0</v>
      </c>
      <c r="P202" s="66">
        <f t="shared" si="24"/>
        <v>0</v>
      </c>
      <c r="Q202" s="66">
        <v>100000</v>
      </c>
      <c r="R202" s="66"/>
      <c r="S202" s="66"/>
    </row>
    <row r="203" spans="1:19" ht="13.5" thickBot="1">
      <c r="A203" s="23" t="s">
        <v>119</v>
      </c>
      <c r="B203" s="105" t="s">
        <v>103</v>
      </c>
      <c r="C203" s="105"/>
      <c r="D203" s="74"/>
      <c r="E203" s="16" t="s">
        <v>82</v>
      </c>
      <c r="F203" s="12"/>
      <c r="G203" s="66"/>
      <c r="H203" s="66"/>
      <c r="I203" s="69"/>
      <c r="J203" s="66"/>
      <c r="K203" s="66"/>
      <c r="L203" s="66"/>
      <c r="M203" s="66"/>
      <c r="N203" s="66">
        <f t="shared" si="22"/>
        <v>0</v>
      </c>
      <c r="O203" s="66">
        <f t="shared" si="23"/>
        <v>0</v>
      </c>
      <c r="P203" s="66">
        <f t="shared" si="24"/>
        <v>0</v>
      </c>
      <c r="Q203" s="66"/>
      <c r="R203" s="66"/>
      <c r="S203" s="14"/>
    </row>
    <row r="204" spans="1:19" ht="13.5" thickBot="1">
      <c r="A204" s="56"/>
      <c r="B204" s="58"/>
      <c r="C204" s="138"/>
      <c r="D204" s="78"/>
      <c r="G204" s="63"/>
      <c r="H204" s="63">
        <f>SUM(H157:H203)</f>
        <v>130000</v>
      </c>
      <c r="I204" s="64"/>
      <c r="J204" s="63"/>
      <c r="K204" s="63"/>
      <c r="L204" s="63"/>
      <c r="M204" s="65"/>
      <c r="N204" s="65"/>
      <c r="O204" s="65"/>
      <c r="P204" s="65"/>
      <c r="Q204" s="63"/>
      <c r="R204" s="63"/>
      <c r="S204" s="65">
        <f>SUM(S124:S203)</f>
        <v>0</v>
      </c>
    </row>
    <row r="205" spans="1:3" ht="13.5" thickBot="1">
      <c r="A205" s="56"/>
      <c r="B205" s="59"/>
      <c r="C205" s="138"/>
    </row>
    <row r="206" spans="1:16" ht="22.5">
      <c r="A206" s="134" t="s">
        <v>213</v>
      </c>
      <c r="B206" s="135"/>
      <c r="C206" s="139"/>
      <c r="I206" s="87">
        <f>SUM(I32:I203)</f>
        <v>2444937.45</v>
      </c>
      <c r="J206" s="91">
        <f>SUM(J32:J204)</f>
        <v>1083894.07</v>
      </c>
      <c r="K206" s="91">
        <f>SUM(K32:K203)</f>
        <v>4332500</v>
      </c>
      <c r="M206" s="91">
        <f>SUM(M32:M203)</f>
        <v>3104500</v>
      </c>
      <c r="P206" s="91">
        <v>1</v>
      </c>
    </row>
    <row r="207" spans="9:16" ht="13.5" thickBot="1">
      <c r="I207" s="91"/>
      <c r="P207" s="91">
        <v>1</v>
      </c>
    </row>
    <row r="208" spans="9:16" ht="13.5" thickBot="1">
      <c r="I208" s="121"/>
      <c r="J208" s="118" t="s">
        <v>290</v>
      </c>
      <c r="K208" s="119">
        <v>3645578</v>
      </c>
      <c r="L208" s="125"/>
      <c r="P208" s="91">
        <v>1</v>
      </c>
    </row>
    <row r="209" spans="9:16" ht="13.5" thickBot="1">
      <c r="I209" s="91"/>
      <c r="K209" s="122"/>
      <c r="L209" s="63"/>
      <c r="P209" s="91">
        <v>1</v>
      </c>
    </row>
    <row r="210" spans="9:16" ht="13.5" thickBot="1">
      <c r="I210" s="121"/>
      <c r="J210" s="118" t="s">
        <v>290</v>
      </c>
      <c r="K210" s="120">
        <v>525000</v>
      </c>
      <c r="L210" s="126"/>
      <c r="P210" s="91">
        <v>1</v>
      </c>
    </row>
    <row r="211" spans="9:16" ht="13.5" thickBot="1">
      <c r="I211" s="91"/>
      <c r="K211" s="123"/>
      <c r="L211" s="8"/>
      <c r="P211" s="91">
        <v>1</v>
      </c>
    </row>
    <row r="212" spans="9:16" ht="13.5" thickBot="1">
      <c r="I212" s="91"/>
      <c r="K212" s="124">
        <f>SUM(K208:K211)</f>
        <v>4170578</v>
      </c>
      <c r="L212" s="63"/>
      <c r="M212" s="91">
        <f>SUBTOTAL(9,M32:M203)</f>
        <v>3104500</v>
      </c>
      <c r="P212" s="91">
        <v>1</v>
      </c>
    </row>
    <row r="213" ht="12.75">
      <c r="I213" s="91"/>
    </row>
    <row r="214" ht="12.75">
      <c r="I214" s="91"/>
    </row>
    <row r="215" ht="12.75">
      <c r="I215" s="91"/>
    </row>
    <row r="216" ht="12.75">
      <c r="I216" s="91"/>
    </row>
    <row r="217" ht="12.75">
      <c r="I217" s="91"/>
    </row>
    <row r="218" ht="12.75">
      <c r="I218" s="91"/>
    </row>
    <row r="219" ht="12.75">
      <c r="I219" s="91"/>
    </row>
    <row r="220" ht="12.75">
      <c r="I220" s="91"/>
    </row>
    <row r="221" ht="12.75">
      <c r="I221" s="91"/>
    </row>
  </sheetData>
  <sheetProtection/>
  <autoFilter ref="A1:S206"/>
  <printOptions gridLines="1" horizontalCentered="1"/>
  <pageMargins left="0.15748031496062992" right="0.1968503937007874" top="0.2755905511811024" bottom="0.1968503937007874" header="0.1968503937007874" footer="0.2362204724409449"/>
  <pageSetup fitToHeight="31" horizontalDpi="600" verticalDpi="600" orientation="landscape" paperSize="8" scale="90" r:id="rId1"/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="75" zoomScaleSheetLayoutView="75" zoomScalePageLayoutView="0" workbookViewId="0" topLeftCell="A1">
      <pane xSplit="1" ySplit="3" topLeftCell="B4" activePane="bottomRight" state="frozen"/>
      <selection pane="topLeft" activeCell="J5" sqref="J5:J6"/>
      <selection pane="topRight" activeCell="J5" sqref="J5:J6"/>
      <selection pane="bottomLeft" activeCell="J5" sqref="J5:J6"/>
      <selection pane="bottomRight" activeCell="N17" sqref="N17"/>
    </sheetView>
  </sheetViews>
  <sheetFormatPr defaultColWidth="9.140625" defaultRowHeight="12.75"/>
  <cols>
    <col min="1" max="1" width="28.140625" style="181" customWidth="1"/>
    <col min="2" max="2" width="14.00390625" style="181" customWidth="1"/>
    <col min="3" max="3" width="9.7109375" style="181" customWidth="1"/>
    <col min="4" max="4" width="14.140625" style="181" customWidth="1"/>
    <col min="5" max="5" width="8.00390625" style="181" customWidth="1"/>
    <col min="6" max="6" width="7.57421875" style="181" customWidth="1"/>
    <col min="7" max="7" width="8.421875" style="181" customWidth="1"/>
    <col min="8" max="8" width="12.421875" style="181" customWidth="1"/>
    <col min="9" max="9" width="26.140625" style="181" customWidth="1"/>
    <col min="10" max="10" width="12.421875" style="182" customWidth="1"/>
    <col min="11" max="11" width="12.00390625" style="182" customWidth="1"/>
    <col min="12" max="12" width="13.00390625" style="182" customWidth="1"/>
    <col min="13" max="13" width="12.00390625" style="182" customWidth="1"/>
    <col min="14" max="14" width="14.28125" style="182" customWidth="1"/>
    <col min="15" max="15" width="12.00390625" style="182" bestFit="1" customWidth="1"/>
    <col min="16" max="16" width="10.57421875" style="182" customWidth="1"/>
    <col min="17" max="17" width="11.7109375" style="182" customWidth="1"/>
    <col min="18" max="18" width="11.8515625" style="181" customWidth="1"/>
    <col min="19" max="19" width="12.140625" style="181" customWidth="1"/>
    <col min="20" max="16384" width="9.140625" style="181" customWidth="1"/>
  </cols>
  <sheetData>
    <row r="1" ht="20.25">
      <c r="A1" s="180" t="s">
        <v>371</v>
      </c>
    </row>
    <row r="2" ht="4.5" customHeight="1" thickBot="1"/>
    <row r="3" spans="1:19" s="188" customFormat="1" ht="39.75" thickBot="1" thickTop="1">
      <c r="A3" s="183" t="s">
        <v>372</v>
      </c>
      <c r="B3" s="183" t="s">
        <v>373</v>
      </c>
      <c r="C3" s="183" t="s">
        <v>374</v>
      </c>
      <c r="D3" s="183" t="s">
        <v>375</v>
      </c>
      <c r="E3" s="183" t="s">
        <v>376</v>
      </c>
      <c r="F3" s="183" t="s">
        <v>377</v>
      </c>
      <c r="G3" s="183" t="s">
        <v>378</v>
      </c>
      <c r="H3" s="184" t="s">
        <v>379</v>
      </c>
      <c r="I3" s="183" t="s">
        <v>380</v>
      </c>
      <c r="J3" s="185" t="s">
        <v>381</v>
      </c>
      <c r="K3" s="185" t="s">
        <v>382</v>
      </c>
      <c r="L3" s="185" t="s">
        <v>383</v>
      </c>
      <c r="M3" s="186" t="s">
        <v>384</v>
      </c>
      <c r="N3" s="186" t="s">
        <v>385</v>
      </c>
      <c r="O3" s="186" t="s">
        <v>386</v>
      </c>
      <c r="P3" s="186" t="s">
        <v>387</v>
      </c>
      <c r="Q3" s="186" t="s">
        <v>388</v>
      </c>
      <c r="R3" s="186" t="s">
        <v>389</v>
      </c>
      <c r="S3" s="187" t="s">
        <v>390</v>
      </c>
    </row>
    <row r="4" spans="1:19" ht="24" customHeight="1" thickTop="1">
      <c r="A4" s="189" t="s">
        <v>409</v>
      </c>
      <c r="B4" s="189" t="s">
        <v>410</v>
      </c>
      <c r="C4" s="189" t="s">
        <v>411</v>
      </c>
      <c r="D4" s="189" t="s">
        <v>412</v>
      </c>
      <c r="E4" s="189" t="s">
        <v>413</v>
      </c>
      <c r="F4" s="190" t="s">
        <v>414</v>
      </c>
      <c r="G4" s="190">
        <v>432</v>
      </c>
      <c r="H4" s="191">
        <v>38717</v>
      </c>
      <c r="I4" s="189" t="s">
        <v>415</v>
      </c>
      <c r="J4" s="192">
        <v>200000</v>
      </c>
      <c r="K4" s="192"/>
      <c r="L4" s="192">
        <f>+J4</f>
        <v>200000</v>
      </c>
      <c r="M4" s="192"/>
      <c r="N4" s="192"/>
      <c r="O4" s="192">
        <f>+L4</f>
        <v>200000</v>
      </c>
      <c r="P4" s="192"/>
      <c r="Q4" s="192"/>
      <c r="R4" s="193" t="s">
        <v>386</v>
      </c>
      <c r="S4" s="193" t="s">
        <v>416</v>
      </c>
    </row>
    <row r="5" spans="1:19" ht="38.25">
      <c r="A5" s="194" t="s">
        <v>417</v>
      </c>
      <c r="B5" s="194" t="s">
        <v>418</v>
      </c>
      <c r="C5" s="194" t="s">
        <v>419</v>
      </c>
      <c r="D5" s="194" t="s">
        <v>420</v>
      </c>
      <c r="E5" s="194" t="s">
        <v>421</v>
      </c>
      <c r="F5" s="195">
        <v>200</v>
      </c>
      <c r="G5" s="195">
        <v>245</v>
      </c>
      <c r="H5" s="196">
        <v>38521</v>
      </c>
      <c r="I5" s="189" t="s">
        <v>422</v>
      </c>
      <c r="J5" s="192"/>
      <c r="K5" s="192"/>
      <c r="L5" s="192"/>
      <c r="M5" s="193"/>
      <c r="N5" s="192"/>
      <c r="O5" s="182">
        <v>800000</v>
      </c>
      <c r="P5" s="181"/>
      <c r="Q5" s="181"/>
      <c r="R5" s="193" t="s">
        <v>386</v>
      </c>
      <c r="S5" s="193" t="s">
        <v>416</v>
      </c>
    </row>
    <row r="6" spans="1:19" ht="25.5">
      <c r="A6" s="194" t="s">
        <v>423</v>
      </c>
      <c r="B6" s="194" t="s">
        <v>424</v>
      </c>
      <c r="C6" s="194" t="s">
        <v>411</v>
      </c>
      <c r="D6" s="194" t="s">
        <v>423</v>
      </c>
      <c r="E6" s="194" t="s">
        <v>425</v>
      </c>
      <c r="F6" s="195" t="s">
        <v>426</v>
      </c>
      <c r="G6" s="195">
        <v>377</v>
      </c>
      <c r="H6" s="196">
        <v>38262</v>
      </c>
      <c r="I6" s="194" t="s">
        <v>427</v>
      </c>
      <c r="J6" s="197">
        <v>1050000</v>
      </c>
      <c r="K6" s="197">
        <v>615000</v>
      </c>
      <c r="L6" s="197">
        <f>+K6+J6</f>
        <v>1665000</v>
      </c>
      <c r="M6" s="197">
        <f>+L6</f>
        <v>1665000</v>
      </c>
      <c r="N6" s="197"/>
      <c r="O6" s="197"/>
      <c r="P6" s="197"/>
      <c r="Q6" s="197"/>
      <c r="R6" s="193" t="s">
        <v>384</v>
      </c>
      <c r="S6" s="193" t="s">
        <v>416</v>
      </c>
    </row>
    <row r="7" spans="1:19" ht="38.25" customHeight="1">
      <c r="A7" s="194" t="s">
        <v>428</v>
      </c>
      <c r="B7" s="194" t="s">
        <v>429</v>
      </c>
      <c r="C7" s="194" t="s">
        <v>430</v>
      </c>
      <c r="D7" s="194" t="s">
        <v>429</v>
      </c>
      <c r="E7" s="194" t="s">
        <v>421</v>
      </c>
      <c r="F7" s="195">
        <v>300</v>
      </c>
      <c r="G7" s="195">
        <v>229</v>
      </c>
      <c r="H7" s="196">
        <v>38599</v>
      </c>
      <c r="I7" s="189" t="s">
        <v>415</v>
      </c>
      <c r="J7" s="192">
        <v>120000</v>
      </c>
      <c r="K7" s="198"/>
      <c r="L7" s="198">
        <v>120000</v>
      </c>
      <c r="M7" s="192"/>
      <c r="N7" s="192"/>
      <c r="O7" s="192"/>
      <c r="P7" s="192">
        <f>+L7</f>
        <v>120000</v>
      </c>
      <c r="Q7" s="192"/>
      <c r="R7" s="193" t="s">
        <v>387</v>
      </c>
      <c r="S7" s="193" t="s">
        <v>416</v>
      </c>
    </row>
    <row r="8" spans="1:19" ht="38.25">
      <c r="A8" s="194" t="s">
        <v>431</v>
      </c>
      <c r="B8" s="194" t="s">
        <v>432</v>
      </c>
      <c r="C8" s="194" t="s">
        <v>433</v>
      </c>
      <c r="D8" s="194" t="s">
        <v>434</v>
      </c>
      <c r="E8" s="194" t="s">
        <v>421</v>
      </c>
      <c r="F8" s="195">
        <v>250</v>
      </c>
      <c r="G8" s="195">
        <v>256</v>
      </c>
      <c r="H8" s="196">
        <v>38717</v>
      </c>
      <c r="I8" s="189" t="s">
        <v>415</v>
      </c>
      <c r="J8" s="198">
        <v>150000</v>
      </c>
      <c r="K8" s="198">
        <v>400000</v>
      </c>
      <c r="L8" s="198">
        <f>+K8+J8</f>
        <v>550000</v>
      </c>
      <c r="M8" s="192"/>
      <c r="N8" s="192"/>
      <c r="O8" s="192"/>
      <c r="P8" s="192"/>
      <c r="Q8" s="192">
        <f>+L8</f>
        <v>550000</v>
      </c>
      <c r="R8" s="193" t="s">
        <v>388</v>
      </c>
      <c r="S8" s="193" t="s">
        <v>416</v>
      </c>
    </row>
    <row r="9" spans="1:19" ht="38.25">
      <c r="A9" s="194" t="s">
        <v>435</v>
      </c>
      <c r="B9" s="194" t="s">
        <v>436</v>
      </c>
      <c r="C9" s="194" t="s">
        <v>411</v>
      </c>
      <c r="D9" s="194" t="s">
        <v>436</v>
      </c>
      <c r="E9" s="194" t="s">
        <v>421</v>
      </c>
      <c r="F9" s="195">
        <v>360</v>
      </c>
      <c r="G9" s="195">
        <v>227</v>
      </c>
      <c r="H9" s="196">
        <v>38717</v>
      </c>
      <c r="I9" s="194" t="s">
        <v>437</v>
      </c>
      <c r="J9" s="198"/>
      <c r="K9" s="198">
        <v>200000</v>
      </c>
      <c r="L9" s="198">
        <f>+K9+J9</f>
        <v>200000</v>
      </c>
      <c r="M9" s="192"/>
      <c r="N9" s="192"/>
      <c r="O9" s="192"/>
      <c r="P9" s="192"/>
      <c r="Q9" s="192">
        <f>+L9</f>
        <v>200000</v>
      </c>
      <c r="R9" s="193" t="s">
        <v>388</v>
      </c>
      <c r="S9" s="193" t="s">
        <v>416</v>
      </c>
    </row>
    <row r="10" spans="1:19" ht="38.25">
      <c r="A10" s="194" t="s">
        <v>435</v>
      </c>
      <c r="B10" s="194" t="s">
        <v>438</v>
      </c>
      <c r="C10" s="194" t="s">
        <v>439</v>
      </c>
      <c r="D10" s="194" t="s">
        <v>438</v>
      </c>
      <c r="E10" s="194" t="s">
        <v>421</v>
      </c>
      <c r="F10" s="195">
        <v>500</v>
      </c>
      <c r="G10" s="195">
        <v>341</v>
      </c>
      <c r="H10" s="196">
        <v>38684</v>
      </c>
      <c r="I10" s="194" t="s">
        <v>437</v>
      </c>
      <c r="J10" s="198"/>
      <c r="K10" s="198">
        <v>250000</v>
      </c>
      <c r="L10" s="198">
        <f>+K10+J10</f>
        <v>250000</v>
      </c>
      <c r="M10" s="192"/>
      <c r="N10" s="192"/>
      <c r="O10" s="192"/>
      <c r="P10" s="192"/>
      <c r="Q10" s="192">
        <f>+L10</f>
        <v>250000</v>
      </c>
      <c r="R10" s="193" t="s">
        <v>388</v>
      </c>
      <c r="S10" s="193" t="s">
        <v>416</v>
      </c>
    </row>
    <row r="11" spans="1:19" ht="25.5">
      <c r="A11" s="194" t="s">
        <v>440</v>
      </c>
      <c r="B11" s="194" t="s">
        <v>441</v>
      </c>
      <c r="C11" s="194" t="s">
        <v>411</v>
      </c>
      <c r="D11" s="194" t="s">
        <v>442</v>
      </c>
      <c r="E11" s="194" t="s">
        <v>413</v>
      </c>
      <c r="F11" s="195">
        <v>200</v>
      </c>
      <c r="G11" s="195">
        <v>450</v>
      </c>
      <c r="H11" s="196">
        <v>38717</v>
      </c>
      <c r="I11" s="194" t="s">
        <v>443</v>
      </c>
      <c r="J11" s="198"/>
      <c r="K11" s="198"/>
      <c r="L11" s="198"/>
      <c r="M11" s="192"/>
      <c r="N11" s="192"/>
      <c r="O11" s="192"/>
      <c r="P11" s="192"/>
      <c r="Q11" s="192"/>
      <c r="R11" s="193" t="s">
        <v>384</v>
      </c>
      <c r="S11" s="193" t="s">
        <v>416</v>
      </c>
    </row>
    <row r="12" spans="1:19" ht="25.5">
      <c r="A12" s="194" t="s">
        <v>440</v>
      </c>
      <c r="B12" s="194" t="s">
        <v>444</v>
      </c>
      <c r="C12" s="194" t="s">
        <v>411</v>
      </c>
      <c r="D12" s="194" t="s">
        <v>445</v>
      </c>
      <c r="E12" s="194" t="s">
        <v>446</v>
      </c>
      <c r="F12" s="195">
        <v>500</v>
      </c>
      <c r="G12" s="195">
        <v>1048</v>
      </c>
      <c r="H12" s="196">
        <v>38717</v>
      </c>
      <c r="I12" s="194" t="s">
        <v>447</v>
      </c>
      <c r="J12" s="198">
        <v>900000</v>
      </c>
      <c r="K12" s="198">
        <v>1020000</v>
      </c>
      <c r="L12" s="198">
        <f aca="true" t="shared" si="0" ref="L12:L18">+K12+J12</f>
        <v>1920000</v>
      </c>
      <c r="M12" s="198">
        <f>+L12</f>
        <v>1920000</v>
      </c>
      <c r="N12" s="198"/>
      <c r="O12" s="198"/>
      <c r="P12" s="198"/>
      <c r="Q12" s="198"/>
      <c r="R12" s="193" t="s">
        <v>384</v>
      </c>
      <c r="S12" s="193" t="s">
        <v>416</v>
      </c>
    </row>
    <row r="13" spans="1:19" ht="25.5">
      <c r="A13" s="194" t="s">
        <v>448</v>
      </c>
      <c r="B13" s="194" t="s">
        <v>449</v>
      </c>
      <c r="C13" s="194" t="s">
        <v>411</v>
      </c>
      <c r="D13" s="194" t="s">
        <v>449</v>
      </c>
      <c r="E13" s="194" t="s">
        <v>450</v>
      </c>
      <c r="F13" s="195" t="s">
        <v>426</v>
      </c>
      <c r="G13" s="195">
        <v>6</v>
      </c>
      <c r="H13" s="196">
        <v>38717</v>
      </c>
      <c r="I13" s="194" t="s">
        <v>451</v>
      </c>
      <c r="J13" s="192"/>
      <c r="K13" s="192">
        <v>50000</v>
      </c>
      <c r="L13" s="197">
        <f t="shared" si="0"/>
        <v>50000</v>
      </c>
      <c r="M13" s="197"/>
      <c r="N13" s="197"/>
      <c r="O13" s="197"/>
      <c r="P13" s="197"/>
      <c r="Q13" s="197"/>
      <c r="R13" s="193" t="s">
        <v>384</v>
      </c>
      <c r="S13" s="193" t="s">
        <v>416</v>
      </c>
    </row>
    <row r="14" spans="1:19" ht="25.5">
      <c r="A14" s="194" t="s">
        <v>448</v>
      </c>
      <c r="B14" s="194" t="s">
        <v>452</v>
      </c>
      <c r="C14" s="194" t="s">
        <v>411</v>
      </c>
      <c r="D14" s="194" t="s">
        <v>452</v>
      </c>
      <c r="E14" s="194" t="s">
        <v>450</v>
      </c>
      <c r="F14" s="195" t="s">
        <v>426</v>
      </c>
      <c r="G14" s="195">
        <v>145</v>
      </c>
      <c r="H14" s="196">
        <v>38717</v>
      </c>
      <c r="I14" s="194" t="s">
        <v>451</v>
      </c>
      <c r="J14" s="192"/>
      <c r="K14" s="192">
        <v>60000</v>
      </c>
      <c r="L14" s="197">
        <f t="shared" si="0"/>
        <v>60000</v>
      </c>
      <c r="M14" s="197"/>
      <c r="N14" s="197"/>
      <c r="O14" s="197"/>
      <c r="P14" s="197"/>
      <c r="Q14" s="197"/>
      <c r="R14" s="193" t="s">
        <v>384</v>
      </c>
      <c r="S14" s="193" t="s">
        <v>416</v>
      </c>
    </row>
    <row r="15" spans="1:19" ht="25.5">
      <c r="A15" s="194" t="s">
        <v>448</v>
      </c>
      <c r="B15" s="194" t="s">
        <v>453</v>
      </c>
      <c r="C15" s="194" t="s">
        <v>411</v>
      </c>
      <c r="D15" s="194" t="s">
        <v>453</v>
      </c>
      <c r="E15" s="194" t="s">
        <v>450</v>
      </c>
      <c r="F15" s="195" t="s">
        <v>426</v>
      </c>
      <c r="G15" s="195">
        <v>79</v>
      </c>
      <c r="H15" s="196">
        <v>38717</v>
      </c>
      <c r="I15" s="194" t="s">
        <v>415</v>
      </c>
      <c r="J15" s="192">
        <v>300000</v>
      </c>
      <c r="K15" s="192">
        <v>10000</v>
      </c>
      <c r="L15" s="197">
        <f t="shared" si="0"/>
        <v>310000</v>
      </c>
      <c r="M15" s="197"/>
      <c r="N15" s="197"/>
      <c r="O15" s="197"/>
      <c r="P15" s="197">
        <f>+L13+L14+L15</f>
        <v>420000</v>
      </c>
      <c r="Q15" s="197"/>
      <c r="R15" s="193" t="s">
        <v>387</v>
      </c>
      <c r="S15" s="193" t="s">
        <v>416</v>
      </c>
    </row>
    <row r="16" spans="1:19" ht="25.5">
      <c r="A16" s="194" t="s">
        <v>448</v>
      </c>
      <c r="B16" s="194" t="s">
        <v>454</v>
      </c>
      <c r="C16" s="194" t="s">
        <v>411</v>
      </c>
      <c r="D16" s="194" t="s">
        <v>455</v>
      </c>
      <c r="E16" s="194" t="s">
        <v>450</v>
      </c>
      <c r="F16" s="195" t="s">
        <v>426</v>
      </c>
      <c r="G16" s="195">
        <v>225</v>
      </c>
      <c r="H16" s="196">
        <v>38717</v>
      </c>
      <c r="I16" s="194" t="s">
        <v>456</v>
      </c>
      <c r="J16" s="192">
        <v>120000</v>
      </c>
      <c r="K16" s="192"/>
      <c r="L16" s="197">
        <f t="shared" si="0"/>
        <v>120000</v>
      </c>
      <c r="M16" s="197"/>
      <c r="N16" s="197">
        <f>+L16</f>
        <v>120000</v>
      </c>
      <c r="O16" s="197"/>
      <c r="P16" s="197"/>
      <c r="Q16" s="197"/>
      <c r="R16" s="193" t="s">
        <v>385</v>
      </c>
      <c r="S16" s="193" t="s">
        <v>416</v>
      </c>
    </row>
    <row r="17" spans="1:19" ht="25.5">
      <c r="A17" s="194" t="s">
        <v>457</v>
      </c>
      <c r="B17" s="194" t="s">
        <v>458</v>
      </c>
      <c r="C17" s="194" t="s">
        <v>459</v>
      </c>
      <c r="D17" s="194" t="s">
        <v>458</v>
      </c>
      <c r="E17" s="194" t="s">
        <v>421</v>
      </c>
      <c r="F17" s="195">
        <v>310</v>
      </c>
      <c r="G17" s="195">
        <v>288</v>
      </c>
      <c r="H17" s="196">
        <v>38717</v>
      </c>
      <c r="I17" s="194" t="s">
        <v>415</v>
      </c>
      <c r="J17" s="192">
        <v>135000</v>
      </c>
      <c r="K17" s="198"/>
      <c r="L17" s="197">
        <f t="shared" si="0"/>
        <v>135000</v>
      </c>
      <c r="M17" s="192"/>
      <c r="N17" s="197">
        <f>+L17</f>
        <v>135000</v>
      </c>
      <c r="O17" s="192"/>
      <c r="P17" s="192"/>
      <c r="Q17" s="192"/>
      <c r="R17" s="193" t="s">
        <v>385</v>
      </c>
      <c r="S17" s="193" t="s">
        <v>416</v>
      </c>
    </row>
    <row r="18" spans="1:19" ht="38.25" customHeight="1">
      <c r="A18" s="194" t="s">
        <v>460</v>
      </c>
      <c r="B18" s="194" t="s">
        <v>461</v>
      </c>
      <c r="C18" s="194" t="s">
        <v>462</v>
      </c>
      <c r="D18" s="194" t="s">
        <v>463</v>
      </c>
      <c r="E18" s="194" t="s">
        <v>421</v>
      </c>
      <c r="F18" s="195">
        <v>900</v>
      </c>
      <c r="G18" s="195">
        <v>820</v>
      </c>
      <c r="H18" s="196">
        <v>38544</v>
      </c>
      <c r="I18" s="366" t="s">
        <v>464</v>
      </c>
      <c r="J18" s="373">
        <v>800000</v>
      </c>
      <c r="K18" s="373"/>
      <c r="L18" s="376">
        <f t="shared" si="0"/>
        <v>800000</v>
      </c>
      <c r="M18" s="376">
        <f>+L18</f>
        <v>800000</v>
      </c>
      <c r="N18" s="200"/>
      <c r="O18" s="200"/>
      <c r="P18" s="200"/>
      <c r="Q18" s="200"/>
      <c r="R18" s="370" t="s">
        <v>384</v>
      </c>
      <c r="S18" s="370" t="s">
        <v>416</v>
      </c>
    </row>
    <row r="19" spans="1:19" ht="25.5">
      <c r="A19" s="194" t="s">
        <v>460</v>
      </c>
      <c r="B19" s="194" t="s">
        <v>465</v>
      </c>
      <c r="C19" s="194" t="s">
        <v>462</v>
      </c>
      <c r="D19" s="194" t="s">
        <v>466</v>
      </c>
      <c r="E19" s="194" t="s">
        <v>421</v>
      </c>
      <c r="F19" s="195">
        <v>400</v>
      </c>
      <c r="G19" s="195">
        <v>221</v>
      </c>
      <c r="H19" s="196">
        <v>38549</v>
      </c>
      <c r="I19" s="367"/>
      <c r="J19" s="374"/>
      <c r="K19" s="374"/>
      <c r="L19" s="377"/>
      <c r="M19" s="377"/>
      <c r="N19" s="202"/>
      <c r="O19" s="202"/>
      <c r="P19" s="202"/>
      <c r="Q19" s="202"/>
      <c r="R19" s="371"/>
      <c r="S19" s="371"/>
    </row>
    <row r="20" spans="1:19" ht="38.25">
      <c r="A20" s="194" t="s">
        <v>460</v>
      </c>
      <c r="B20" s="194" t="s">
        <v>467</v>
      </c>
      <c r="C20" s="194" t="s">
        <v>468</v>
      </c>
      <c r="D20" s="194" t="s">
        <v>469</v>
      </c>
      <c r="E20" s="194" t="s">
        <v>421</v>
      </c>
      <c r="F20" s="195">
        <v>400</v>
      </c>
      <c r="G20" s="195">
        <v>169</v>
      </c>
      <c r="H20" s="196">
        <v>38549</v>
      </c>
      <c r="I20" s="368"/>
      <c r="J20" s="375"/>
      <c r="K20" s="375"/>
      <c r="L20" s="378"/>
      <c r="M20" s="378"/>
      <c r="N20" s="205"/>
      <c r="O20" s="205"/>
      <c r="P20" s="205"/>
      <c r="Q20" s="205"/>
      <c r="R20" s="372"/>
      <c r="S20" s="372"/>
    </row>
    <row r="21" spans="1:19" ht="25.5">
      <c r="A21" s="194" t="s">
        <v>470</v>
      </c>
      <c r="B21" s="194" t="s">
        <v>471</v>
      </c>
      <c r="C21" s="194" t="s">
        <v>472</v>
      </c>
      <c r="D21" s="194" t="s">
        <v>473</v>
      </c>
      <c r="E21" s="194" t="s">
        <v>421</v>
      </c>
      <c r="F21" s="195">
        <v>100</v>
      </c>
      <c r="G21" s="195">
        <v>220</v>
      </c>
      <c r="H21" s="196">
        <v>37241</v>
      </c>
      <c r="I21" s="194" t="s">
        <v>474</v>
      </c>
      <c r="J21" s="192">
        <v>99000</v>
      </c>
      <c r="K21" s="198">
        <v>0</v>
      </c>
      <c r="L21" s="198">
        <v>99000</v>
      </c>
      <c r="M21" s="193"/>
      <c r="N21" s="193"/>
      <c r="O21" s="99"/>
      <c r="P21" s="99"/>
      <c r="Q21" s="206">
        <f>+L21</f>
        <v>99000</v>
      </c>
      <c r="R21" s="193" t="s">
        <v>388</v>
      </c>
      <c r="S21" s="193" t="s">
        <v>416</v>
      </c>
    </row>
    <row r="22" spans="1:19" ht="25.5">
      <c r="A22" s="194" t="s">
        <v>342</v>
      </c>
      <c r="B22" s="194" t="s">
        <v>475</v>
      </c>
      <c r="C22" s="194" t="s">
        <v>430</v>
      </c>
      <c r="D22" s="194" t="s">
        <v>475</v>
      </c>
      <c r="E22" s="194" t="s">
        <v>476</v>
      </c>
      <c r="F22" s="195">
        <v>500</v>
      </c>
      <c r="G22" s="195">
        <v>402</v>
      </c>
      <c r="H22" s="196">
        <v>38999</v>
      </c>
      <c r="I22" s="194" t="s">
        <v>477</v>
      </c>
      <c r="J22" s="197">
        <v>700000</v>
      </c>
      <c r="K22" s="197">
        <v>150000</v>
      </c>
      <c r="L22" s="197">
        <f>+K22+J22</f>
        <v>850000</v>
      </c>
      <c r="M22" s="207"/>
      <c r="N22" s="207"/>
      <c r="O22" s="207">
        <f>+L22</f>
        <v>850000</v>
      </c>
      <c r="P22" s="207"/>
      <c r="Q22" s="207"/>
      <c r="R22" s="193" t="s">
        <v>386</v>
      </c>
      <c r="S22" s="193" t="s">
        <v>416</v>
      </c>
    </row>
    <row r="23" spans="1:19" s="213" customFormat="1" ht="25.5">
      <c r="A23" s="208" t="s">
        <v>428</v>
      </c>
      <c r="B23" s="208" t="s">
        <v>478</v>
      </c>
      <c r="C23" s="208" t="s">
        <v>430</v>
      </c>
      <c r="D23" s="208" t="s">
        <v>478</v>
      </c>
      <c r="E23" s="208" t="s">
        <v>421</v>
      </c>
      <c r="F23" s="209">
        <v>200</v>
      </c>
      <c r="G23" s="209">
        <v>185</v>
      </c>
      <c r="H23" s="210">
        <v>40060</v>
      </c>
      <c r="I23" s="208" t="s">
        <v>479</v>
      </c>
      <c r="J23" s="211">
        <v>130000</v>
      </c>
      <c r="K23" s="211"/>
      <c r="L23" s="211">
        <f>K23+J23</f>
        <v>130000</v>
      </c>
      <c r="M23" s="212"/>
      <c r="N23" s="211"/>
      <c r="O23" s="211"/>
      <c r="P23" s="211"/>
      <c r="Q23" s="211">
        <f>+L23</f>
        <v>130000</v>
      </c>
      <c r="R23" s="212" t="s">
        <v>480</v>
      </c>
      <c r="S23" s="212" t="s">
        <v>416</v>
      </c>
    </row>
    <row r="24" spans="1:19" s="213" customFormat="1" ht="12.75">
      <c r="A24" s="208" t="s">
        <v>481</v>
      </c>
      <c r="B24" s="208" t="s">
        <v>482</v>
      </c>
      <c r="C24" s="208" t="s">
        <v>468</v>
      </c>
      <c r="D24" s="208" t="s">
        <v>482</v>
      </c>
      <c r="E24" s="208" t="s">
        <v>483</v>
      </c>
      <c r="F24" s="209"/>
      <c r="G24" s="209">
        <v>150</v>
      </c>
      <c r="H24" s="210">
        <v>40294</v>
      </c>
      <c r="I24" s="208" t="s">
        <v>479</v>
      </c>
      <c r="J24" s="211">
        <v>130000</v>
      </c>
      <c r="K24" s="211"/>
      <c r="L24" s="211">
        <f>K24+J24</f>
        <v>130000</v>
      </c>
      <c r="M24" s="212"/>
      <c r="N24" s="211"/>
      <c r="O24" s="211"/>
      <c r="P24" s="211"/>
      <c r="Q24" s="211">
        <f>+L24</f>
        <v>130000</v>
      </c>
      <c r="R24" s="212" t="s">
        <v>480</v>
      </c>
      <c r="S24" s="212" t="s">
        <v>416</v>
      </c>
    </row>
    <row r="25" spans="1:19" s="213" customFormat="1" ht="25.5">
      <c r="A25" s="208" t="s">
        <v>484</v>
      </c>
      <c r="B25" s="208" t="s">
        <v>485</v>
      </c>
      <c r="C25" s="208" t="s">
        <v>430</v>
      </c>
      <c r="D25" s="208" t="s">
        <v>486</v>
      </c>
      <c r="E25" s="208" t="s">
        <v>476</v>
      </c>
      <c r="F25" s="209">
        <v>200</v>
      </c>
      <c r="G25" s="209">
        <v>186</v>
      </c>
      <c r="H25" s="210">
        <v>39982</v>
      </c>
      <c r="I25" s="208" t="s">
        <v>487</v>
      </c>
      <c r="J25" s="211">
        <f>500*200</f>
        <v>100000</v>
      </c>
      <c r="K25" s="211"/>
      <c r="L25" s="211">
        <f>K25+J25</f>
        <v>100000</v>
      </c>
      <c r="M25" s="212"/>
      <c r="N25" s="211"/>
      <c r="O25" s="211"/>
      <c r="P25" s="211"/>
      <c r="Q25" s="211">
        <f>+L25</f>
        <v>100000</v>
      </c>
      <c r="R25" s="212" t="s">
        <v>480</v>
      </c>
      <c r="S25" s="212" t="s">
        <v>416</v>
      </c>
    </row>
    <row r="26" ht="12.75">
      <c r="S26" s="214" t="s">
        <v>130</v>
      </c>
    </row>
    <row r="27" spans="1:19" s="218" customFormat="1" ht="21.75" customHeight="1">
      <c r="A27" s="361" t="s">
        <v>488</v>
      </c>
      <c r="B27" s="362"/>
      <c r="C27" s="215"/>
      <c r="D27" s="215"/>
      <c r="E27" s="215"/>
      <c r="F27" s="215"/>
      <c r="G27" s="215"/>
      <c r="H27" s="215"/>
      <c r="I27" s="216"/>
      <c r="J27" s="217">
        <f aca="true" t="shared" si="1" ref="J27:S27">SUM(J4:J25)</f>
        <v>4934000</v>
      </c>
      <c r="K27" s="217">
        <f t="shared" si="1"/>
        <v>2755000</v>
      </c>
      <c r="L27" s="217">
        <f t="shared" si="1"/>
        <v>7689000</v>
      </c>
      <c r="M27" s="217">
        <f t="shared" si="1"/>
        <v>4385000</v>
      </c>
      <c r="N27" s="217">
        <f t="shared" si="1"/>
        <v>255000</v>
      </c>
      <c r="O27" s="217">
        <f t="shared" si="1"/>
        <v>1850000</v>
      </c>
      <c r="P27" s="217">
        <f t="shared" si="1"/>
        <v>540000</v>
      </c>
      <c r="Q27" s="217">
        <f t="shared" si="1"/>
        <v>1459000</v>
      </c>
      <c r="R27" s="217">
        <f t="shared" si="1"/>
        <v>0</v>
      </c>
      <c r="S27" s="217">
        <f t="shared" si="1"/>
        <v>0</v>
      </c>
    </row>
    <row r="28" spans="1:19" s="218" customFormat="1" ht="21.75" customHeight="1">
      <c r="A28" s="219"/>
      <c r="B28" s="219"/>
      <c r="C28" s="220"/>
      <c r="D28" s="220"/>
      <c r="E28" s="220"/>
      <c r="F28" s="220"/>
      <c r="G28" s="220"/>
      <c r="H28" s="220"/>
      <c r="I28" s="220"/>
      <c r="J28" s="221"/>
      <c r="K28" s="221"/>
      <c r="L28" s="221">
        <f>L27</f>
        <v>7689000</v>
      </c>
      <c r="M28" s="222">
        <f>+M12+M18+O22+M6</f>
        <v>5235000</v>
      </c>
      <c r="N28" s="221">
        <f>L28-M28</f>
        <v>2454000</v>
      </c>
      <c r="O28" s="221"/>
      <c r="P28" s="221"/>
      <c r="Q28" s="221"/>
      <c r="S28" s="214"/>
    </row>
    <row r="29" ht="12.75">
      <c r="S29" s="223"/>
    </row>
    <row r="30" spans="1:17" s="224" customFormat="1" ht="15.75">
      <c r="A30" s="224" t="s">
        <v>489</v>
      </c>
      <c r="J30" s="225"/>
      <c r="K30" s="225"/>
      <c r="L30" s="225"/>
      <c r="M30" s="225"/>
      <c r="N30" s="225"/>
      <c r="O30" s="225"/>
      <c r="P30" s="225"/>
      <c r="Q30" s="225"/>
    </row>
    <row r="31" spans="1:19" ht="25.5">
      <c r="A31" s="194" t="s">
        <v>490</v>
      </c>
      <c r="B31" s="194" t="s">
        <v>491</v>
      </c>
      <c r="C31" s="194" t="s">
        <v>468</v>
      </c>
      <c r="D31" s="194" t="s">
        <v>491</v>
      </c>
      <c r="E31" s="194" t="s">
        <v>421</v>
      </c>
      <c r="F31" s="195">
        <v>340</v>
      </c>
      <c r="G31" s="195">
        <v>340</v>
      </c>
      <c r="H31" s="196">
        <v>38717</v>
      </c>
      <c r="I31" s="194" t="s">
        <v>492</v>
      </c>
      <c r="J31" s="197">
        <v>270000</v>
      </c>
      <c r="K31" s="197">
        <v>0</v>
      </c>
      <c r="L31" s="197">
        <f>K31+J31</f>
        <v>270000</v>
      </c>
      <c r="M31" s="197"/>
      <c r="N31" s="197"/>
      <c r="O31" s="197"/>
      <c r="P31" s="197"/>
      <c r="Q31" s="197"/>
      <c r="R31" s="193" t="s">
        <v>384</v>
      </c>
      <c r="S31" s="193" t="s">
        <v>493</v>
      </c>
    </row>
    <row r="32" spans="1:19" ht="25.5">
      <c r="A32" s="194" t="s">
        <v>490</v>
      </c>
      <c r="B32" s="194" t="s">
        <v>494</v>
      </c>
      <c r="C32" s="194" t="s">
        <v>468</v>
      </c>
      <c r="D32" s="194" t="s">
        <v>495</v>
      </c>
      <c r="E32" s="194" t="s">
        <v>421</v>
      </c>
      <c r="F32" s="195">
        <v>500</v>
      </c>
      <c r="G32" s="195">
        <v>400</v>
      </c>
      <c r="H32" s="196">
        <v>38717</v>
      </c>
      <c r="I32" s="194" t="s">
        <v>492</v>
      </c>
      <c r="J32" s="197">
        <v>220000</v>
      </c>
      <c r="K32" s="197">
        <v>0</v>
      </c>
      <c r="L32" s="197">
        <f>K32+J32</f>
        <v>220000</v>
      </c>
      <c r="M32" s="197"/>
      <c r="N32" s="197"/>
      <c r="O32" s="197"/>
      <c r="P32" s="197"/>
      <c r="Q32" s="197"/>
      <c r="R32" s="193" t="s">
        <v>384</v>
      </c>
      <c r="S32" s="226" t="s">
        <v>493</v>
      </c>
    </row>
    <row r="33" spans="1:19" ht="25.5">
      <c r="A33" s="194" t="s">
        <v>490</v>
      </c>
      <c r="B33" s="194" t="s">
        <v>496</v>
      </c>
      <c r="C33" s="194" t="s">
        <v>468</v>
      </c>
      <c r="D33" s="194" t="s">
        <v>496</v>
      </c>
      <c r="E33" s="194" t="s">
        <v>421</v>
      </c>
      <c r="F33" s="195">
        <v>2255</v>
      </c>
      <c r="G33" s="195">
        <v>501</v>
      </c>
      <c r="H33" s="196">
        <v>38445</v>
      </c>
      <c r="I33" s="194" t="s">
        <v>492</v>
      </c>
      <c r="J33" s="197">
        <v>258500</v>
      </c>
      <c r="K33" s="197">
        <v>0</v>
      </c>
      <c r="L33" s="197">
        <f>K33+J33</f>
        <v>258500</v>
      </c>
      <c r="M33" s="197"/>
      <c r="N33" s="197"/>
      <c r="O33" s="197"/>
      <c r="P33" s="197"/>
      <c r="Q33" s="197"/>
      <c r="R33" s="193" t="s">
        <v>384</v>
      </c>
      <c r="S33" s="226" t="s">
        <v>493</v>
      </c>
    </row>
    <row r="34" spans="1:19" ht="25.5">
      <c r="A34" s="194" t="s">
        <v>362</v>
      </c>
      <c r="B34" s="194" t="s">
        <v>497</v>
      </c>
      <c r="C34" s="194" t="s">
        <v>498</v>
      </c>
      <c r="D34" s="194" t="s">
        <v>497</v>
      </c>
      <c r="E34" s="194" t="s">
        <v>421</v>
      </c>
      <c r="F34" s="195">
        <v>340</v>
      </c>
      <c r="G34" s="195">
        <v>227</v>
      </c>
      <c r="H34" s="196">
        <v>38717</v>
      </c>
      <c r="I34" s="194" t="s">
        <v>474</v>
      </c>
      <c r="J34" s="211">
        <v>715000</v>
      </c>
      <c r="K34" s="227">
        <v>0</v>
      </c>
      <c r="L34" s="227">
        <v>102150</v>
      </c>
      <c r="M34" s="198"/>
      <c r="N34" s="198"/>
      <c r="O34" s="198"/>
      <c r="P34" s="198"/>
      <c r="Q34" s="198"/>
      <c r="R34" s="193" t="s">
        <v>384</v>
      </c>
      <c r="S34" s="226" t="s">
        <v>499</v>
      </c>
    </row>
    <row r="35" spans="1:19" ht="12.75">
      <c r="A35" s="380" t="s">
        <v>362</v>
      </c>
      <c r="B35" s="380" t="s">
        <v>500</v>
      </c>
      <c r="C35" s="194" t="s">
        <v>498</v>
      </c>
      <c r="D35" s="194" t="s">
        <v>501</v>
      </c>
      <c r="E35" s="194" t="s">
        <v>450</v>
      </c>
      <c r="F35" s="195" t="s">
        <v>426</v>
      </c>
      <c r="G35" s="195">
        <v>140</v>
      </c>
      <c r="H35" s="196">
        <v>38262</v>
      </c>
      <c r="I35" s="380" t="s">
        <v>502</v>
      </c>
      <c r="J35" s="379">
        <f>+L35-K35</f>
        <v>264000</v>
      </c>
      <c r="K35" s="379">
        <v>136000</v>
      </c>
      <c r="L35" s="379">
        <v>400000</v>
      </c>
      <c r="M35" s="67"/>
      <c r="N35" s="67"/>
      <c r="O35" s="67"/>
      <c r="P35" s="67"/>
      <c r="Q35" s="67"/>
      <c r="R35" s="379" t="s">
        <v>384</v>
      </c>
      <c r="S35" s="379" t="s">
        <v>493</v>
      </c>
    </row>
    <row r="36" spans="1:19" ht="25.5">
      <c r="A36" s="350"/>
      <c r="B36" s="350"/>
      <c r="C36" s="194" t="s">
        <v>498</v>
      </c>
      <c r="D36" s="194" t="s">
        <v>503</v>
      </c>
      <c r="E36" s="194" t="s">
        <v>450</v>
      </c>
      <c r="F36" s="195" t="s">
        <v>426</v>
      </c>
      <c r="G36" s="195">
        <v>166</v>
      </c>
      <c r="H36" s="196">
        <v>38185</v>
      </c>
      <c r="I36" s="350"/>
      <c r="J36" s="379"/>
      <c r="K36" s="379"/>
      <c r="L36" s="379"/>
      <c r="M36" s="67"/>
      <c r="N36" s="67"/>
      <c r="O36" s="67"/>
      <c r="P36" s="67"/>
      <c r="Q36" s="67"/>
      <c r="R36" s="379"/>
      <c r="S36" s="379"/>
    </row>
    <row r="37" spans="1:19" ht="12.75">
      <c r="A37" s="351"/>
      <c r="B37" s="351"/>
      <c r="C37" s="194" t="s">
        <v>498</v>
      </c>
      <c r="D37" s="194" t="s">
        <v>504</v>
      </c>
      <c r="E37" s="194" t="s">
        <v>450</v>
      </c>
      <c r="F37" s="195" t="s">
        <v>426</v>
      </c>
      <c r="G37" s="195">
        <v>110</v>
      </c>
      <c r="H37" s="196">
        <v>38391</v>
      </c>
      <c r="I37" s="351"/>
      <c r="J37" s="379"/>
      <c r="K37" s="379"/>
      <c r="L37" s="379"/>
      <c r="M37" s="67"/>
      <c r="N37" s="67"/>
      <c r="O37" s="67"/>
      <c r="P37" s="67"/>
      <c r="Q37" s="67"/>
      <c r="R37" s="379"/>
      <c r="S37" s="379"/>
    </row>
    <row r="38" spans="1:19" ht="25.5">
      <c r="A38" s="228" t="s">
        <v>505</v>
      </c>
      <c r="B38" s="228" t="s">
        <v>506</v>
      </c>
      <c r="C38" s="228" t="s">
        <v>507</v>
      </c>
      <c r="D38" s="228" t="s">
        <v>506</v>
      </c>
      <c r="E38" s="228" t="s">
        <v>421</v>
      </c>
      <c r="F38" s="229">
        <v>500</v>
      </c>
      <c r="G38" s="229">
        <v>366</v>
      </c>
      <c r="H38" s="230">
        <v>38586</v>
      </c>
      <c r="I38" s="194" t="s">
        <v>474</v>
      </c>
      <c r="J38" s="192">
        <v>235400</v>
      </c>
      <c r="K38" s="198">
        <v>0</v>
      </c>
      <c r="L38" s="198">
        <f>+J38</f>
        <v>235400</v>
      </c>
      <c r="M38" s="198"/>
      <c r="N38" s="198"/>
      <c r="O38" s="198"/>
      <c r="P38" s="198"/>
      <c r="Q38" s="198"/>
      <c r="R38" s="193" t="s">
        <v>384</v>
      </c>
      <c r="S38" s="226" t="s">
        <v>493</v>
      </c>
    </row>
    <row r="39" spans="1:19" ht="25.5">
      <c r="A39" s="194" t="s">
        <v>417</v>
      </c>
      <c r="B39" s="194" t="s">
        <v>417</v>
      </c>
      <c r="C39" s="194" t="s">
        <v>419</v>
      </c>
      <c r="D39" s="194" t="s">
        <v>508</v>
      </c>
      <c r="E39" s="194" t="s">
        <v>421</v>
      </c>
      <c r="F39" s="195">
        <v>1000</v>
      </c>
      <c r="G39" s="195">
        <v>800</v>
      </c>
      <c r="H39" s="196">
        <v>38521</v>
      </c>
      <c r="I39" s="231"/>
      <c r="J39" s="192">
        <v>5000000</v>
      </c>
      <c r="K39" s="67"/>
      <c r="L39" s="198">
        <f>+J39</f>
        <v>5000000</v>
      </c>
      <c r="M39" s="198"/>
      <c r="N39" s="198"/>
      <c r="O39" s="198"/>
      <c r="P39" s="198"/>
      <c r="Q39" s="198"/>
      <c r="R39" s="193" t="s">
        <v>384</v>
      </c>
      <c r="S39" s="226" t="s">
        <v>499</v>
      </c>
    </row>
    <row r="40" spans="1:19" ht="51">
      <c r="A40" s="194" t="s">
        <v>509</v>
      </c>
      <c r="B40" s="194" t="s">
        <v>510</v>
      </c>
      <c r="C40" s="194" t="s">
        <v>511</v>
      </c>
      <c r="D40" s="194" t="s">
        <v>512</v>
      </c>
      <c r="E40" s="194" t="s">
        <v>513</v>
      </c>
      <c r="F40" s="195">
        <v>600</v>
      </c>
      <c r="G40" s="195">
        <v>468</v>
      </c>
      <c r="H40" s="196">
        <v>38486</v>
      </c>
      <c r="I40" s="194" t="s">
        <v>447</v>
      </c>
      <c r="J40" s="198">
        <v>311100</v>
      </c>
      <c r="K40" s="198">
        <v>0</v>
      </c>
      <c r="L40" s="198">
        <f>+J40</f>
        <v>311100</v>
      </c>
      <c r="M40" s="198"/>
      <c r="N40" s="198"/>
      <c r="O40" s="198"/>
      <c r="P40" s="198"/>
      <c r="Q40" s="198"/>
      <c r="R40" s="193" t="s">
        <v>384</v>
      </c>
      <c r="S40" s="226" t="s">
        <v>493</v>
      </c>
    </row>
    <row r="41" spans="1:19" ht="38.25">
      <c r="A41" s="194" t="s">
        <v>514</v>
      </c>
      <c r="B41" s="194" t="s">
        <v>515</v>
      </c>
      <c r="C41" s="194" t="s">
        <v>462</v>
      </c>
      <c r="D41" s="194" t="s">
        <v>516</v>
      </c>
      <c r="E41" s="194" t="s">
        <v>421</v>
      </c>
      <c r="F41" s="195">
        <v>400</v>
      </c>
      <c r="G41" s="195">
        <v>281</v>
      </c>
      <c r="H41" s="196">
        <v>38717</v>
      </c>
      <c r="I41" s="366" t="s">
        <v>517</v>
      </c>
      <c r="J41" s="366"/>
      <c r="K41" s="363">
        <v>1141000</v>
      </c>
      <c r="L41" s="369">
        <f>+K41</f>
        <v>1141000</v>
      </c>
      <c r="M41" s="232"/>
      <c r="N41" s="232"/>
      <c r="O41" s="232"/>
      <c r="P41" s="232"/>
      <c r="Q41" s="232"/>
      <c r="R41" s="363" t="s">
        <v>384</v>
      </c>
      <c r="S41" s="363" t="s">
        <v>499</v>
      </c>
    </row>
    <row r="42" spans="1:19" ht="38.25">
      <c r="A42" s="194" t="s">
        <v>518</v>
      </c>
      <c r="B42" s="194" t="s">
        <v>515</v>
      </c>
      <c r="C42" s="194" t="s">
        <v>462</v>
      </c>
      <c r="D42" s="194" t="s">
        <v>519</v>
      </c>
      <c r="E42" s="194" t="s">
        <v>450</v>
      </c>
      <c r="F42" s="195" t="s">
        <v>426</v>
      </c>
      <c r="G42" s="195">
        <v>60</v>
      </c>
      <c r="H42" s="196">
        <v>38717</v>
      </c>
      <c r="I42" s="367"/>
      <c r="J42" s="367"/>
      <c r="K42" s="364"/>
      <c r="L42" s="367"/>
      <c r="M42" s="201"/>
      <c r="N42" s="201"/>
      <c r="O42" s="201"/>
      <c r="P42" s="201"/>
      <c r="Q42" s="201"/>
      <c r="R42" s="364"/>
      <c r="S42" s="364"/>
    </row>
    <row r="43" spans="1:19" ht="38.25">
      <c r="A43" s="194" t="s">
        <v>518</v>
      </c>
      <c r="B43" s="194" t="s">
        <v>515</v>
      </c>
      <c r="C43" s="194" t="s">
        <v>462</v>
      </c>
      <c r="D43" s="194" t="s">
        <v>520</v>
      </c>
      <c r="E43" s="194" t="s">
        <v>450</v>
      </c>
      <c r="F43" s="195" t="s">
        <v>426</v>
      </c>
      <c r="G43" s="195">
        <v>90</v>
      </c>
      <c r="H43" s="196">
        <v>38717</v>
      </c>
      <c r="I43" s="367"/>
      <c r="J43" s="367"/>
      <c r="K43" s="364"/>
      <c r="L43" s="367"/>
      <c r="M43" s="201"/>
      <c r="N43" s="201"/>
      <c r="O43" s="201"/>
      <c r="P43" s="201"/>
      <c r="Q43" s="201"/>
      <c r="R43" s="364"/>
      <c r="S43" s="364"/>
    </row>
    <row r="44" spans="1:19" ht="38.25">
      <c r="A44" s="194" t="s">
        <v>518</v>
      </c>
      <c r="B44" s="194" t="s">
        <v>515</v>
      </c>
      <c r="C44" s="194" t="s">
        <v>462</v>
      </c>
      <c r="D44" s="194" t="s">
        <v>521</v>
      </c>
      <c r="E44" s="194" t="s">
        <v>450</v>
      </c>
      <c r="F44" s="195" t="s">
        <v>426</v>
      </c>
      <c r="G44" s="195">
        <v>20</v>
      </c>
      <c r="H44" s="196">
        <v>38717</v>
      </c>
      <c r="I44" s="368"/>
      <c r="J44" s="368"/>
      <c r="K44" s="365"/>
      <c r="L44" s="368"/>
      <c r="M44" s="203"/>
      <c r="N44" s="203"/>
      <c r="O44" s="203"/>
      <c r="P44" s="203"/>
      <c r="Q44" s="203"/>
      <c r="R44" s="365"/>
      <c r="S44" s="365"/>
    </row>
    <row r="45" spans="1:19" ht="25.5">
      <c r="A45" s="194" t="s">
        <v>522</v>
      </c>
      <c r="B45" s="194" t="s">
        <v>522</v>
      </c>
      <c r="C45" s="194" t="s">
        <v>498</v>
      </c>
      <c r="D45" s="194" t="s">
        <v>455</v>
      </c>
      <c r="E45" s="194" t="s">
        <v>450</v>
      </c>
      <c r="F45" s="195" t="s">
        <v>426</v>
      </c>
      <c r="G45" s="195">
        <v>519</v>
      </c>
      <c r="H45" s="196">
        <v>38613</v>
      </c>
      <c r="I45" s="194" t="s">
        <v>447</v>
      </c>
      <c r="J45" s="198">
        <v>259500</v>
      </c>
      <c r="K45" s="192">
        <v>77850</v>
      </c>
      <c r="L45" s="198">
        <v>337350</v>
      </c>
      <c r="M45" s="198"/>
      <c r="N45" s="198"/>
      <c r="O45" s="198"/>
      <c r="P45" s="198"/>
      <c r="Q45" s="198"/>
      <c r="R45" s="193" t="s">
        <v>384</v>
      </c>
      <c r="S45" s="226" t="s">
        <v>499</v>
      </c>
    </row>
    <row r="46" spans="1:19" ht="25.5">
      <c r="A46" s="194" t="s">
        <v>435</v>
      </c>
      <c r="B46" s="194" t="s">
        <v>455</v>
      </c>
      <c r="C46" s="194" t="s">
        <v>439</v>
      </c>
      <c r="D46" s="194" t="s">
        <v>523</v>
      </c>
      <c r="E46" s="194" t="s">
        <v>524</v>
      </c>
      <c r="F46" s="195">
        <v>1700</v>
      </c>
      <c r="G46" s="195">
        <v>2000</v>
      </c>
      <c r="H46" s="196">
        <v>38684</v>
      </c>
      <c r="I46" s="194" t="s">
        <v>527</v>
      </c>
      <c r="J46" s="192">
        <v>650000</v>
      </c>
      <c r="K46" s="67"/>
      <c r="L46" s="198">
        <f>J46+K46</f>
        <v>650000</v>
      </c>
      <c r="M46" s="198"/>
      <c r="N46" s="198"/>
      <c r="O46" s="198"/>
      <c r="P46" s="198"/>
      <c r="Q46" s="198"/>
      <c r="R46" s="193" t="s">
        <v>384</v>
      </c>
      <c r="S46" s="226" t="s">
        <v>493</v>
      </c>
    </row>
    <row r="47" spans="1:19" ht="27" customHeight="1">
      <c r="A47" s="194" t="s">
        <v>435</v>
      </c>
      <c r="B47" s="194" t="s">
        <v>528</v>
      </c>
      <c r="C47" s="194" t="s">
        <v>433</v>
      </c>
      <c r="D47" s="194" t="s">
        <v>528</v>
      </c>
      <c r="E47" s="194" t="s">
        <v>421</v>
      </c>
      <c r="F47" s="195">
        <v>300</v>
      </c>
      <c r="G47" s="195">
        <v>220</v>
      </c>
      <c r="H47" s="196">
        <v>38684</v>
      </c>
      <c r="I47" s="194" t="s">
        <v>527</v>
      </c>
      <c r="J47" s="192">
        <v>150000</v>
      </c>
      <c r="K47" s="67"/>
      <c r="L47" s="198">
        <f>J47+K47</f>
        <v>150000</v>
      </c>
      <c r="M47" s="198"/>
      <c r="N47" s="198"/>
      <c r="O47" s="198"/>
      <c r="P47" s="198"/>
      <c r="Q47" s="198"/>
      <c r="R47" s="193" t="s">
        <v>384</v>
      </c>
      <c r="S47" s="226" t="s">
        <v>493</v>
      </c>
    </row>
    <row r="48" spans="1:19" ht="25.5">
      <c r="A48" s="194" t="s">
        <v>529</v>
      </c>
      <c r="B48" s="194" t="s">
        <v>530</v>
      </c>
      <c r="C48" s="194" t="s">
        <v>430</v>
      </c>
      <c r="D48" s="194" t="s">
        <v>530</v>
      </c>
      <c r="E48" s="194" t="s">
        <v>413</v>
      </c>
      <c r="F48" s="195">
        <v>120</v>
      </c>
      <c r="G48" s="195">
        <v>245</v>
      </c>
      <c r="H48" s="196">
        <v>38717</v>
      </c>
      <c r="I48" s="194" t="s">
        <v>474</v>
      </c>
      <c r="J48" s="192">
        <v>250000</v>
      </c>
      <c r="K48" s="198">
        <v>0</v>
      </c>
      <c r="L48" s="198">
        <f>+J48</f>
        <v>250000</v>
      </c>
      <c r="M48" s="198"/>
      <c r="N48" s="198"/>
      <c r="O48" s="198"/>
      <c r="P48" s="198"/>
      <c r="Q48" s="198"/>
      <c r="R48" s="193" t="s">
        <v>384</v>
      </c>
      <c r="S48" s="226" t="s">
        <v>493</v>
      </c>
    </row>
    <row r="49" spans="1:19" ht="25.5">
      <c r="A49" s="194" t="s">
        <v>457</v>
      </c>
      <c r="B49" s="194" t="s">
        <v>531</v>
      </c>
      <c r="C49" s="194" t="s">
        <v>459</v>
      </c>
      <c r="D49" s="194" t="s">
        <v>531</v>
      </c>
      <c r="E49" s="194" t="s">
        <v>513</v>
      </c>
      <c r="F49" s="195">
        <v>450</v>
      </c>
      <c r="G49" s="195">
        <v>390</v>
      </c>
      <c r="H49" s="196">
        <v>38717</v>
      </c>
      <c r="I49" s="194" t="s">
        <v>474</v>
      </c>
      <c r="J49" s="192">
        <v>165000</v>
      </c>
      <c r="K49" s="198">
        <v>0</v>
      </c>
      <c r="L49" s="198">
        <v>165000</v>
      </c>
      <c r="M49" s="198"/>
      <c r="N49" s="198"/>
      <c r="O49" s="198"/>
      <c r="P49" s="198"/>
      <c r="Q49" s="198"/>
      <c r="R49" s="193" t="s">
        <v>384</v>
      </c>
      <c r="S49" s="226" t="s">
        <v>493</v>
      </c>
    </row>
    <row r="50" spans="1:19" ht="25.5">
      <c r="A50" s="194" t="s">
        <v>470</v>
      </c>
      <c r="B50" s="194" t="s">
        <v>532</v>
      </c>
      <c r="C50" s="194" t="s">
        <v>472</v>
      </c>
      <c r="D50" s="194" t="s">
        <v>532</v>
      </c>
      <c r="E50" s="194" t="s">
        <v>450</v>
      </c>
      <c r="F50" s="195" t="s">
        <v>426</v>
      </c>
      <c r="G50" s="195">
        <v>330</v>
      </c>
      <c r="H50" s="196" t="s">
        <v>426</v>
      </c>
      <c r="I50" s="194" t="s">
        <v>474</v>
      </c>
      <c r="J50" s="192">
        <v>500000</v>
      </c>
      <c r="K50" s="192"/>
      <c r="L50" s="198">
        <f>+J50</f>
        <v>500000</v>
      </c>
      <c r="M50" s="192"/>
      <c r="N50" s="192"/>
      <c r="O50" s="192"/>
      <c r="P50" s="192"/>
      <c r="Q50" s="192"/>
      <c r="R50" s="226" t="s">
        <v>384</v>
      </c>
      <c r="S50" s="226" t="s">
        <v>499</v>
      </c>
    </row>
    <row r="51" ht="9.75" customHeight="1"/>
    <row r="52" spans="1:19" s="218" customFormat="1" ht="21.75" customHeight="1">
      <c r="A52" s="361" t="s">
        <v>488</v>
      </c>
      <c r="B52" s="362"/>
      <c r="C52" s="215"/>
      <c r="D52" s="215"/>
      <c r="E52" s="215"/>
      <c r="F52" s="215"/>
      <c r="G52" s="215"/>
      <c r="H52" s="215"/>
      <c r="I52" s="216"/>
      <c r="J52" s="217">
        <f>SUM(J31:J50)</f>
        <v>9248500</v>
      </c>
      <c r="K52" s="217">
        <f>SUM(K31:K50)</f>
        <v>1354850</v>
      </c>
      <c r="L52" s="217">
        <f>SUM(L31:L50)</f>
        <v>9990500</v>
      </c>
      <c r="M52" s="221"/>
      <c r="N52" s="221"/>
      <c r="O52" s="221"/>
      <c r="P52" s="221"/>
      <c r="Q52" s="221"/>
      <c r="S52" s="214" t="s">
        <v>130</v>
      </c>
    </row>
  </sheetData>
  <sheetProtection/>
  <autoFilter ref="A3:S27"/>
  <mergeCells count="23">
    <mergeCell ref="A27:B27"/>
    <mergeCell ref="K35:K37"/>
    <mergeCell ref="I18:I20"/>
    <mergeCell ref="J18:J20"/>
    <mergeCell ref="A35:A37"/>
    <mergeCell ref="B35:B37"/>
    <mergeCell ref="I35:I37"/>
    <mergeCell ref="S18:S20"/>
    <mergeCell ref="K18:K20"/>
    <mergeCell ref="M18:M20"/>
    <mergeCell ref="J35:J37"/>
    <mergeCell ref="S35:S37"/>
    <mergeCell ref="R18:R20"/>
    <mergeCell ref="R35:R37"/>
    <mergeCell ref="L18:L20"/>
    <mergeCell ref="L35:L37"/>
    <mergeCell ref="A52:B52"/>
    <mergeCell ref="S41:S44"/>
    <mergeCell ref="R41:R44"/>
    <mergeCell ref="I41:I44"/>
    <mergeCell ref="J41:J44"/>
    <mergeCell ref="K41:K44"/>
    <mergeCell ref="L41:L44"/>
  </mergeCells>
  <printOptions/>
  <pageMargins left="0.17" right="0.17" top="0.45" bottom="0.24" header="0.27" footer="0.27"/>
  <pageSetup fitToHeight="2" horizontalDpi="600" verticalDpi="600" orientation="landscape" paperSize="9" scale="58" r:id="rId1"/>
  <headerFooter alignWithMargins="0">
    <oddHeader>&amp;CTABELLA 2 - AGGLOMERATI DI CONSISTENZA COMPRESA TRA 200 E 2.000 AE</oddHeader>
  </headerFooter>
  <rowBreaks count="1" manualBreakCount="1">
    <brk id="28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PageLayoutView="0" workbookViewId="0" topLeftCell="A1">
      <pane xSplit="1" ySplit="3" topLeftCell="D97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N17" sqref="N17"/>
    </sheetView>
  </sheetViews>
  <sheetFormatPr defaultColWidth="9.140625" defaultRowHeight="12.75"/>
  <cols>
    <col min="1" max="2" width="13.00390625" style="181" customWidth="1"/>
    <col min="3" max="3" width="9.57421875" style="181" customWidth="1"/>
    <col min="4" max="4" width="11.421875" style="181" customWidth="1"/>
    <col min="5" max="5" width="7.7109375" style="181" customWidth="1"/>
    <col min="6" max="6" width="6.7109375" style="181" customWidth="1"/>
    <col min="7" max="7" width="8.8515625" style="181" customWidth="1"/>
    <col min="8" max="8" width="14.8515625" style="181" customWidth="1"/>
    <col min="9" max="9" width="27.7109375" style="181" customWidth="1"/>
    <col min="10" max="10" width="12.7109375" style="182" customWidth="1"/>
    <col min="11" max="12" width="12.140625" style="182" customWidth="1"/>
    <col min="13" max="14" width="14.57421875" style="182" bestFit="1" customWidth="1"/>
    <col min="15" max="15" width="10.28125" style="181" customWidth="1"/>
    <col min="16" max="16" width="9.28125" style="181" customWidth="1"/>
    <col min="17" max="16384" width="9.140625" style="181" customWidth="1"/>
  </cols>
  <sheetData>
    <row r="1" ht="20.25">
      <c r="A1" s="180" t="s">
        <v>533</v>
      </c>
    </row>
    <row r="2" ht="13.5" thickBot="1"/>
    <row r="3" spans="1:16" s="237" customFormat="1" ht="39.75" thickBot="1" thickTop="1">
      <c r="A3" s="233" t="s">
        <v>372</v>
      </c>
      <c r="B3" s="233" t="s">
        <v>373</v>
      </c>
      <c r="C3" s="233" t="s">
        <v>374</v>
      </c>
      <c r="D3" s="233" t="s">
        <v>375</v>
      </c>
      <c r="E3" s="233" t="s">
        <v>376</v>
      </c>
      <c r="F3" s="233" t="s">
        <v>377</v>
      </c>
      <c r="G3" s="233" t="s">
        <v>378</v>
      </c>
      <c r="H3" s="233" t="s">
        <v>379</v>
      </c>
      <c r="I3" s="233" t="s">
        <v>380</v>
      </c>
      <c r="J3" s="234" t="s">
        <v>381</v>
      </c>
      <c r="K3" s="234" t="s">
        <v>382</v>
      </c>
      <c r="L3" s="234" t="s">
        <v>383</v>
      </c>
      <c r="M3" s="235" t="s">
        <v>480</v>
      </c>
      <c r="N3" s="235" t="s">
        <v>534</v>
      </c>
      <c r="O3" s="235" t="s">
        <v>389</v>
      </c>
      <c r="P3" s="236" t="s">
        <v>390</v>
      </c>
    </row>
    <row r="4" spans="1:16" ht="26.25" thickTop="1">
      <c r="A4" s="189" t="s">
        <v>409</v>
      </c>
      <c r="B4" s="189" t="s">
        <v>535</v>
      </c>
      <c r="C4" s="189" t="s">
        <v>411</v>
      </c>
      <c r="D4" s="189" t="s">
        <v>535</v>
      </c>
      <c r="E4" s="189" t="s">
        <v>421</v>
      </c>
      <c r="F4" s="190">
        <v>50</v>
      </c>
      <c r="G4" s="190">
        <v>75</v>
      </c>
      <c r="H4" s="191">
        <v>38717</v>
      </c>
      <c r="I4" s="189" t="s">
        <v>536</v>
      </c>
      <c r="J4" s="192">
        <v>26250</v>
      </c>
      <c r="K4" s="192">
        <v>11250</v>
      </c>
      <c r="L4" s="192">
        <f>J4+K4</f>
        <v>37500</v>
      </c>
      <c r="M4" s="192"/>
      <c r="N4" s="192">
        <f>+L4</f>
        <v>37500</v>
      </c>
      <c r="O4" s="226" t="s">
        <v>534</v>
      </c>
      <c r="P4" s="226" t="s">
        <v>416</v>
      </c>
    </row>
    <row r="5" spans="1:16" ht="63.75">
      <c r="A5" s="189" t="s">
        <v>484</v>
      </c>
      <c r="B5" s="189" t="s">
        <v>537</v>
      </c>
      <c r="C5" s="189" t="s">
        <v>430</v>
      </c>
      <c r="D5" s="189" t="s">
        <v>546</v>
      </c>
      <c r="E5" s="189" t="s">
        <v>547</v>
      </c>
      <c r="F5" s="190">
        <v>30</v>
      </c>
      <c r="G5" s="190">
        <v>60</v>
      </c>
      <c r="H5" s="191">
        <v>38717</v>
      </c>
      <c r="I5" s="208" t="s">
        <v>548</v>
      </c>
      <c r="J5" s="373">
        <v>57500</v>
      </c>
      <c r="K5" s="373">
        <v>150000</v>
      </c>
      <c r="L5" s="373">
        <f>J5+K5</f>
        <v>207500</v>
      </c>
      <c r="M5" s="199"/>
      <c r="N5" s="192">
        <f>+L5</f>
        <v>207500</v>
      </c>
      <c r="O5" s="373" t="s">
        <v>534</v>
      </c>
      <c r="P5" s="373" t="s">
        <v>416</v>
      </c>
    </row>
    <row r="6" spans="1:16" ht="38.25">
      <c r="A6" s="189" t="s">
        <v>484</v>
      </c>
      <c r="B6" s="189" t="s">
        <v>549</v>
      </c>
      <c r="C6" s="189" t="s">
        <v>430</v>
      </c>
      <c r="D6" s="189" t="s">
        <v>550</v>
      </c>
      <c r="E6" s="189" t="s">
        <v>551</v>
      </c>
      <c r="F6" s="190">
        <v>18</v>
      </c>
      <c r="G6" s="190">
        <v>55</v>
      </c>
      <c r="H6" s="191">
        <v>38586</v>
      </c>
      <c r="I6" s="208" t="s">
        <v>552</v>
      </c>
      <c r="J6" s="375"/>
      <c r="K6" s="375"/>
      <c r="L6" s="375"/>
      <c r="M6" s="204"/>
      <c r="N6" s="192">
        <f>+L6</f>
        <v>0</v>
      </c>
      <c r="O6" s="375"/>
      <c r="P6" s="375"/>
    </row>
    <row r="7" spans="1:16" ht="25.5">
      <c r="A7" s="189" t="s">
        <v>481</v>
      </c>
      <c r="B7" s="189" t="s">
        <v>553</v>
      </c>
      <c r="C7" s="189" t="s">
        <v>468</v>
      </c>
      <c r="D7" s="189" t="s">
        <v>553</v>
      </c>
      <c r="E7" s="189" t="s">
        <v>483</v>
      </c>
      <c r="F7" s="190" t="s">
        <v>426</v>
      </c>
      <c r="G7" s="190">
        <v>73</v>
      </c>
      <c r="H7" s="191">
        <v>38655</v>
      </c>
      <c r="I7" s="189" t="s">
        <v>536</v>
      </c>
      <c r="J7" s="192">
        <v>25550</v>
      </c>
      <c r="K7" s="192">
        <v>10950</v>
      </c>
      <c r="L7" s="192">
        <f aca="true" t="shared" si="0" ref="L7:L38">K7+J7</f>
        <v>36500</v>
      </c>
      <c r="M7" s="192"/>
      <c r="N7" s="192">
        <f>+L7</f>
        <v>36500</v>
      </c>
      <c r="O7" s="226" t="s">
        <v>534</v>
      </c>
      <c r="P7" s="226" t="s">
        <v>416</v>
      </c>
    </row>
    <row r="8" spans="1:16" ht="38.25">
      <c r="A8" s="194" t="s">
        <v>481</v>
      </c>
      <c r="B8" s="194" t="s">
        <v>554</v>
      </c>
      <c r="C8" s="194" t="s">
        <v>430</v>
      </c>
      <c r="D8" s="194" t="s">
        <v>554</v>
      </c>
      <c r="E8" s="194" t="s">
        <v>483</v>
      </c>
      <c r="F8" s="195" t="s">
        <v>426</v>
      </c>
      <c r="G8" s="195">
        <v>91</v>
      </c>
      <c r="H8" s="196">
        <v>38655</v>
      </c>
      <c r="I8" s="194" t="s">
        <v>555</v>
      </c>
      <c r="J8" s="198">
        <v>150000</v>
      </c>
      <c r="K8" s="198">
        <v>426000</v>
      </c>
      <c r="L8" s="192">
        <f t="shared" si="0"/>
        <v>576000</v>
      </c>
      <c r="M8" s="192"/>
      <c r="N8" s="192">
        <f>+L8</f>
        <v>576000</v>
      </c>
      <c r="O8" s="226" t="s">
        <v>534</v>
      </c>
      <c r="P8" s="226" t="s">
        <v>416</v>
      </c>
    </row>
    <row r="9" spans="1:16" ht="38.25">
      <c r="A9" s="194" t="s">
        <v>481</v>
      </c>
      <c r="B9" s="194" t="s">
        <v>482</v>
      </c>
      <c r="C9" s="194" t="s">
        <v>468</v>
      </c>
      <c r="D9" s="194" t="s">
        <v>482</v>
      </c>
      <c r="E9" s="194" t="s">
        <v>483</v>
      </c>
      <c r="F9" s="195" t="s">
        <v>426</v>
      </c>
      <c r="G9" s="195">
        <v>150</v>
      </c>
      <c r="H9" s="196">
        <v>38655</v>
      </c>
      <c r="I9" s="194" t="s">
        <v>556</v>
      </c>
      <c r="J9" s="198"/>
      <c r="K9" s="198">
        <v>100000</v>
      </c>
      <c r="L9" s="192">
        <f t="shared" si="0"/>
        <v>100000</v>
      </c>
      <c r="M9" s="192">
        <f>+L9</f>
        <v>100000</v>
      </c>
      <c r="N9" s="192"/>
      <c r="O9" s="193" t="s">
        <v>480</v>
      </c>
      <c r="P9" s="226" t="s">
        <v>416</v>
      </c>
    </row>
    <row r="10" spans="1:16" ht="25.5">
      <c r="A10" s="194" t="s">
        <v>522</v>
      </c>
      <c r="B10" s="194" t="s">
        <v>557</v>
      </c>
      <c r="C10" s="194" t="s">
        <v>498</v>
      </c>
      <c r="D10" s="194" t="s">
        <v>557</v>
      </c>
      <c r="E10" s="194" t="s">
        <v>450</v>
      </c>
      <c r="F10" s="195" t="s">
        <v>426</v>
      </c>
      <c r="G10" s="195">
        <v>85</v>
      </c>
      <c r="H10" s="196">
        <v>38613</v>
      </c>
      <c r="I10" s="194" t="s">
        <v>558</v>
      </c>
      <c r="J10" s="198">
        <v>38250</v>
      </c>
      <c r="K10" s="198">
        <v>12750</v>
      </c>
      <c r="L10" s="192">
        <f t="shared" si="0"/>
        <v>51000</v>
      </c>
      <c r="M10" s="192"/>
      <c r="N10" s="192">
        <f>+L10</f>
        <v>51000</v>
      </c>
      <c r="O10" s="226" t="s">
        <v>534</v>
      </c>
      <c r="P10" s="226" t="s">
        <v>416</v>
      </c>
    </row>
    <row r="11" spans="1:16" ht="25.5">
      <c r="A11" s="194" t="s">
        <v>522</v>
      </c>
      <c r="B11" s="194" t="s">
        <v>559</v>
      </c>
      <c r="C11" s="194" t="s">
        <v>498</v>
      </c>
      <c r="D11" s="194" t="s">
        <v>559</v>
      </c>
      <c r="E11" s="194" t="s">
        <v>450</v>
      </c>
      <c r="F11" s="195" t="s">
        <v>426</v>
      </c>
      <c r="G11" s="195">
        <v>96</v>
      </c>
      <c r="H11" s="196">
        <v>38613</v>
      </c>
      <c r="I11" s="194" t="s">
        <v>558</v>
      </c>
      <c r="J11" s="198">
        <v>43200</v>
      </c>
      <c r="K11" s="198">
        <v>14400</v>
      </c>
      <c r="L11" s="192">
        <f t="shared" si="0"/>
        <v>57600</v>
      </c>
      <c r="M11" s="192"/>
      <c r="N11" s="192">
        <f>+L11</f>
        <v>57600</v>
      </c>
      <c r="O11" s="226" t="s">
        <v>534</v>
      </c>
      <c r="P11" s="226" t="s">
        <v>416</v>
      </c>
    </row>
    <row r="12" spans="1:22" ht="25.5">
      <c r="A12" s="194" t="s">
        <v>560</v>
      </c>
      <c r="B12" s="194" t="s">
        <v>561</v>
      </c>
      <c r="C12" s="194" t="s">
        <v>430</v>
      </c>
      <c r="D12" s="194" t="s">
        <v>561</v>
      </c>
      <c r="E12" s="194" t="s">
        <v>421</v>
      </c>
      <c r="F12" s="195">
        <v>160</v>
      </c>
      <c r="G12" s="238">
        <v>175</v>
      </c>
      <c r="H12" s="196">
        <v>38717</v>
      </c>
      <c r="I12" s="194" t="s">
        <v>562</v>
      </c>
      <c r="J12" s="198">
        <v>50400</v>
      </c>
      <c r="K12" s="198">
        <v>21600</v>
      </c>
      <c r="L12" s="192">
        <f t="shared" si="0"/>
        <v>72000</v>
      </c>
      <c r="M12" s="192">
        <f>+L12</f>
        <v>72000</v>
      </c>
      <c r="N12" s="192"/>
      <c r="O12" s="193" t="s">
        <v>480</v>
      </c>
      <c r="P12" s="226" t="s">
        <v>416</v>
      </c>
      <c r="Q12" s="192"/>
      <c r="R12" s="192"/>
      <c r="S12" s="192"/>
      <c r="T12" s="192"/>
      <c r="U12" s="226" t="s">
        <v>563</v>
      </c>
      <c r="V12" s="193"/>
    </row>
    <row r="13" spans="1:16" ht="38.25">
      <c r="A13" s="194" t="s">
        <v>564</v>
      </c>
      <c r="B13" s="194" t="s">
        <v>565</v>
      </c>
      <c r="C13" s="194" t="s">
        <v>459</v>
      </c>
      <c r="D13" s="194" t="s">
        <v>566</v>
      </c>
      <c r="E13" s="194" t="s">
        <v>450</v>
      </c>
      <c r="F13" s="195" t="s">
        <v>426</v>
      </c>
      <c r="G13" s="195">
        <v>180</v>
      </c>
      <c r="H13" s="196">
        <v>38412</v>
      </c>
      <c r="I13" s="194" t="s">
        <v>567</v>
      </c>
      <c r="J13" s="198">
        <v>72000</v>
      </c>
      <c r="K13" s="198">
        <v>0</v>
      </c>
      <c r="L13" s="192">
        <f t="shared" si="0"/>
        <v>72000</v>
      </c>
      <c r="M13" s="192">
        <f>+L13</f>
        <v>72000</v>
      </c>
      <c r="N13" s="192"/>
      <c r="O13" s="193" t="s">
        <v>480</v>
      </c>
      <c r="P13" s="226" t="s">
        <v>416</v>
      </c>
    </row>
    <row r="14" spans="1:16" ht="25.5">
      <c r="A14" s="194" t="s">
        <v>564</v>
      </c>
      <c r="B14" s="194" t="s">
        <v>568</v>
      </c>
      <c r="C14" s="194" t="s">
        <v>459</v>
      </c>
      <c r="D14" s="194" t="s">
        <v>568</v>
      </c>
      <c r="E14" s="194" t="s">
        <v>421</v>
      </c>
      <c r="F14" s="195">
        <v>26</v>
      </c>
      <c r="G14" s="195">
        <v>83</v>
      </c>
      <c r="H14" s="196">
        <v>38656</v>
      </c>
      <c r="I14" s="194" t="s">
        <v>558</v>
      </c>
      <c r="J14" s="198">
        <v>37350</v>
      </c>
      <c r="K14" s="198"/>
      <c r="L14" s="192">
        <f t="shared" si="0"/>
        <v>37350</v>
      </c>
      <c r="M14" s="192"/>
      <c r="N14" s="192">
        <f>+L14</f>
        <v>37350</v>
      </c>
      <c r="O14" s="226" t="s">
        <v>534</v>
      </c>
      <c r="P14" s="226" t="s">
        <v>416</v>
      </c>
    </row>
    <row r="15" spans="1:16" ht="38.25">
      <c r="A15" s="194" t="s">
        <v>564</v>
      </c>
      <c r="B15" s="194" t="s">
        <v>569</v>
      </c>
      <c r="C15" s="194" t="s">
        <v>459</v>
      </c>
      <c r="D15" s="194" t="s">
        <v>570</v>
      </c>
      <c r="E15" s="194" t="s">
        <v>513</v>
      </c>
      <c r="F15" s="195">
        <v>50</v>
      </c>
      <c r="G15" s="195">
        <v>144</v>
      </c>
      <c r="H15" s="196">
        <v>38629</v>
      </c>
      <c r="I15" s="194" t="s">
        <v>562</v>
      </c>
      <c r="J15" s="198">
        <v>50400</v>
      </c>
      <c r="K15" s="198">
        <v>21600</v>
      </c>
      <c r="L15" s="192">
        <f t="shared" si="0"/>
        <v>72000</v>
      </c>
      <c r="M15" s="192">
        <f>+L15</f>
        <v>72000</v>
      </c>
      <c r="N15" s="192"/>
      <c r="O15" s="193" t="s">
        <v>480</v>
      </c>
      <c r="P15" s="226" t="s">
        <v>416</v>
      </c>
    </row>
    <row r="16" spans="1:16" ht="25.5">
      <c r="A16" s="194" t="s">
        <v>564</v>
      </c>
      <c r="B16" s="194" t="s">
        <v>571</v>
      </c>
      <c r="C16" s="194" t="s">
        <v>459</v>
      </c>
      <c r="D16" s="194" t="s">
        <v>571</v>
      </c>
      <c r="E16" s="194" t="s">
        <v>450</v>
      </c>
      <c r="F16" s="195" t="s">
        <v>426</v>
      </c>
      <c r="G16" s="195">
        <v>130</v>
      </c>
      <c r="H16" s="196">
        <v>38412</v>
      </c>
      <c r="I16" s="194" t="s">
        <v>567</v>
      </c>
      <c r="J16" s="198">
        <v>52000</v>
      </c>
      <c r="K16" s="198">
        <v>19500</v>
      </c>
      <c r="L16" s="192">
        <f t="shared" si="0"/>
        <v>71500</v>
      </c>
      <c r="M16" s="192">
        <f>+L16</f>
        <v>71500</v>
      </c>
      <c r="N16" s="192"/>
      <c r="O16" s="193" t="s">
        <v>480</v>
      </c>
      <c r="P16" s="226" t="s">
        <v>416</v>
      </c>
    </row>
    <row r="17" spans="1:22" ht="25.5">
      <c r="A17" s="194" t="s">
        <v>572</v>
      </c>
      <c r="B17" s="194" t="s">
        <v>573</v>
      </c>
      <c r="C17" s="194" t="s">
        <v>459</v>
      </c>
      <c r="D17" s="194" t="s">
        <v>573</v>
      </c>
      <c r="E17" s="194" t="s">
        <v>450</v>
      </c>
      <c r="F17" s="195" t="s">
        <v>426</v>
      </c>
      <c r="G17" s="238">
        <v>149</v>
      </c>
      <c r="H17" s="196">
        <v>38717</v>
      </c>
      <c r="I17" s="194" t="s">
        <v>562</v>
      </c>
      <c r="J17" s="198">
        <v>50400</v>
      </c>
      <c r="K17" s="198">
        <v>21600</v>
      </c>
      <c r="L17" s="192">
        <f t="shared" si="0"/>
        <v>72000</v>
      </c>
      <c r="M17" s="192">
        <f>+L17</f>
        <v>72000</v>
      </c>
      <c r="N17" s="192"/>
      <c r="O17" s="193" t="s">
        <v>480</v>
      </c>
      <c r="P17" s="226" t="s">
        <v>416</v>
      </c>
      <c r="Q17" s="197"/>
      <c r="R17" s="197"/>
      <c r="S17" s="197"/>
      <c r="T17" s="197"/>
      <c r="U17" s="193" t="s">
        <v>384</v>
      </c>
      <c r="V17" s="193" t="s">
        <v>416</v>
      </c>
    </row>
    <row r="18" spans="1:16" ht="25.5">
      <c r="A18" s="194" t="s">
        <v>572</v>
      </c>
      <c r="B18" s="194" t="s">
        <v>574</v>
      </c>
      <c r="C18" s="194" t="s">
        <v>459</v>
      </c>
      <c r="D18" s="194" t="s">
        <v>574</v>
      </c>
      <c r="E18" s="194" t="s">
        <v>450</v>
      </c>
      <c r="F18" s="195" t="s">
        <v>426</v>
      </c>
      <c r="G18" s="195">
        <v>51</v>
      </c>
      <c r="H18" s="196">
        <v>38717</v>
      </c>
      <c r="I18" s="194" t="s">
        <v>558</v>
      </c>
      <c r="J18" s="198">
        <v>22950</v>
      </c>
      <c r="K18" s="198">
        <v>7650</v>
      </c>
      <c r="L18" s="192">
        <f t="shared" si="0"/>
        <v>30600</v>
      </c>
      <c r="M18" s="192"/>
      <c r="N18" s="192">
        <f>+L18</f>
        <v>30600</v>
      </c>
      <c r="O18" s="226" t="s">
        <v>534</v>
      </c>
      <c r="P18" s="226" t="s">
        <v>416</v>
      </c>
    </row>
    <row r="19" spans="1:16" ht="25.5">
      <c r="A19" s="194" t="s">
        <v>572</v>
      </c>
      <c r="B19" s="194" t="s">
        <v>575</v>
      </c>
      <c r="C19" s="194" t="s">
        <v>459</v>
      </c>
      <c r="D19" s="194" t="s">
        <v>575</v>
      </c>
      <c r="E19" s="194" t="s">
        <v>450</v>
      </c>
      <c r="F19" s="195" t="s">
        <v>426</v>
      </c>
      <c r="G19" s="195">
        <v>55</v>
      </c>
      <c r="H19" s="196">
        <v>38717</v>
      </c>
      <c r="I19" s="194" t="s">
        <v>558</v>
      </c>
      <c r="J19" s="198">
        <v>24750</v>
      </c>
      <c r="K19" s="198">
        <v>8250</v>
      </c>
      <c r="L19" s="192">
        <f t="shared" si="0"/>
        <v>33000</v>
      </c>
      <c r="M19" s="192"/>
      <c r="N19" s="192">
        <f>+L19</f>
        <v>33000</v>
      </c>
      <c r="O19" s="226" t="s">
        <v>534</v>
      </c>
      <c r="P19" s="226" t="s">
        <v>416</v>
      </c>
    </row>
    <row r="20" spans="1:16" ht="25.5">
      <c r="A20" s="194" t="s">
        <v>572</v>
      </c>
      <c r="B20" s="194" t="s">
        <v>576</v>
      </c>
      <c r="C20" s="194" t="s">
        <v>459</v>
      </c>
      <c r="D20" s="194" t="s">
        <v>576</v>
      </c>
      <c r="E20" s="194" t="s">
        <v>450</v>
      </c>
      <c r="F20" s="195" t="s">
        <v>426</v>
      </c>
      <c r="G20" s="195">
        <v>100</v>
      </c>
      <c r="H20" s="196">
        <v>38717</v>
      </c>
      <c r="I20" s="194" t="s">
        <v>567</v>
      </c>
      <c r="J20" s="198">
        <v>40000</v>
      </c>
      <c r="K20" s="198">
        <v>15000</v>
      </c>
      <c r="L20" s="192">
        <f t="shared" si="0"/>
        <v>55000</v>
      </c>
      <c r="M20" s="192"/>
      <c r="N20" s="192">
        <f>+L20</f>
        <v>55000</v>
      </c>
      <c r="O20" s="193" t="s">
        <v>534</v>
      </c>
      <c r="P20" s="226" t="s">
        <v>416</v>
      </c>
    </row>
    <row r="21" spans="1:16" ht="25.5">
      <c r="A21" s="194" t="s">
        <v>572</v>
      </c>
      <c r="B21" s="194" t="s">
        <v>577</v>
      </c>
      <c r="C21" s="194" t="s">
        <v>459</v>
      </c>
      <c r="D21" s="194" t="s">
        <v>577</v>
      </c>
      <c r="E21" s="194" t="s">
        <v>483</v>
      </c>
      <c r="F21" s="195" t="s">
        <v>426</v>
      </c>
      <c r="G21" s="195">
        <v>120</v>
      </c>
      <c r="H21" s="196">
        <v>38717</v>
      </c>
      <c r="I21" s="194" t="s">
        <v>567</v>
      </c>
      <c r="J21" s="198">
        <v>48000</v>
      </c>
      <c r="K21" s="198">
        <v>18000</v>
      </c>
      <c r="L21" s="192">
        <f t="shared" si="0"/>
        <v>66000</v>
      </c>
      <c r="M21" s="192">
        <f>+L21</f>
        <v>66000</v>
      </c>
      <c r="N21" s="192"/>
      <c r="O21" s="193" t="s">
        <v>480</v>
      </c>
      <c r="P21" s="226" t="s">
        <v>416</v>
      </c>
    </row>
    <row r="22" spans="1:16" ht="25.5">
      <c r="A22" s="194" t="s">
        <v>572</v>
      </c>
      <c r="B22" s="194" t="s">
        <v>578</v>
      </c>
      <c r="C22" s="194" t="s">
        <v>498</v>
      </c>
      <c r="D22" s="194" t="s">
        <v>578</v>
      </c>
      <c r="E22" s="194" t="s">
        <v>450</v>
      </c>
      <c r="F22" s="195" t="s">
        <v>426</v>
      </c>
      <c r="G22" s="195">
        <v>55</v>
      </c>
      <c r="H22" s="196">
        <v>38717</v>
      </c>
      <c r="I22" s="194" t="s">
        <v>558</v>
      </c>
      <c r="J22" s="198">
        <v>24750</v>
      </c>
      <c r="K22" s="198">
        <v>8250</v>
      </c>
      <c r="L22" s="192">
        <f t="shared" si="0"/>
        <v>33000</v>
      </c>
      <c r="M22" s="192"/>
      <c r="N22" s="192">
        <f>+L22</f>
        <v>33000</v>
      </c>
      <c r="O22" s="226" t="s">
        <v>534</v>
      </c>
      <c r="P22" s="226" t="s">
        <v>416</v>
      </c>
    </row>
    <row r="23" spans="1:16" ht="25.5">
      <c r="A23" s="194" t="s">
        <v>572</v>
      </c>
      <c r="B23" s="194" t="s">
        <v>579</v>
      </c>
      <c r="C23" s="194" t="s">
        <v>459</v>
      </c>
      <c r="D23" s="194" t="s">
        <v>579</v>
      </c>
      <c r="E23" s="194" t="s">
        <v>483</v>
      </c>
      <c r="F23" s="195" t="s">
        <v>426</v>
      </c>
      <c r="G23" s="195">
        <v>65</v>
      </c>
      <c r="H23" s="196">
        <v>38717</v>
      </c>
      <c r="I23" s="194" t="s">
        <v>558</v>
      </c>
      <c r="J23" s="198">
        <v>29250</v>
      </c>
      <c r="K23" s="198">
        <v>9750</v>
      </c>
      <c r="L23" s="192">
        <f t="shared" si="0"/>
        <v>39000</v>
      </c>
      <c r="M23" s="192"/>
      <c r="N23" s="192">
        <f>+L23</f>
        <v>39000</v>
      </c>
      <c r="O23" s="226" t="s">
        <v>534</v>
      </c>
      <c r="P23" s="226" t="s">
        <v>416</v>
      </c>
    </row>
    <row r="24" spans="1:16" ht="25.5">
      <c r="A24" s="194" t="s">
        <v>572</v>
      </c>
      <c r="B24" s="194" t="s">
        <v>580</v>
      </c>
      <c r="C24" s="194" t="s">
        <v>459</v>
      </c>
      <c r="D24" s="194" t="s">
        <v>580</v>
      </c>
      <c r="E24" s="194" t="s">
        <v>450</v>
      </c>
      <c r="F24" s="195" t="s">
        <v>426</v>
      </c>
      <c r="G24" s="195">
        <v>95</v>
      </c>
      <c r="H24" s="196">
        <v>38717</v>
      </c>
      <c r="I24" s="194" t="s">
        <v>558</v>
      </c>
      <c r="J24" s="198">
        <v>42750</v>
      </c>
      <c r="K24" s="198">
        <v>14250</v>
      </c>
      <c r="L24" s="192">
        <f t="shared" si="0"/>
        <v>57000</v>
      </c>
      <c r="M24" s="192"/>
      <c r="N24" s="192">
        <f>+L24</f>
        <v>57000</v>
      </c>
      <c r="O24" s="226" t="s">
        <v>534</v>
      </c>
      <c r="P24" s="226" t="s">
        <v>416</v>
      </c>
    </row>
    <row r="25" spans="1:16" ht="25.5">
      <c r="A25" s="194" t="s">
        <v>572</v>
      </c>
      <c r="B25" s="194" t="s">
        <v>581</v>
      </c>
      <c r="C25" s="194" t="s">
        <v>459</v>
      </c>
      <c r="D25" s="194" t="s">
        <v>581</v>
      </c>
      <c r="E25" s="194" t="s">
        <v>450</v>
      </c>
      <c r="F25" s="195" t="s">
        <v>426</v>
      </c>
      <c r="G25" s="195">
        <v>160</v>
      </c>
      <c r="H25" s="196">
        <v>38717</v>
      </c>
      <c r="I25" s="194" t="s">
        <v>567</v>
      </c>
      <c r="J25" s="198">
        <v>64000</v>
      </c>
      <c r="K25" s="198">
        <v>24000</v>
      </c>
      <c r="L25" s="192">
        <f t="shared" si="0"/>
        <v>88000</v>
      </c>
      <c r="M25" s="192">
        <f>+L25</f>
        <v>88000</v>
      </c>
      <c r="N25" s="192"/>
      <c r="O25" s="193" t="s">
        <v>480</v>
      </c>
      <c r="P25" s="226" t="s">
        <v>416</v>
      </c>
    </row>
    <row r="26" spans="1:16" ht="25.5">
      <c r="A26" s="194" t="s">
        <v>572</v>
      </c>
      <c r="B26" s="194" t="s">
        <v>582</v>
      </c>
      <c r="C26" s="194" t="s">
        <v>459</v>
      </c>
      <c r="D26" s="194" t="s">
        <v>583</v>
      </c>
      <c r="E26" s="194" t="s">
        <v>450</v>
      </c>
      <c r="F26" s="195" t="s">
        <v>426</v>
      </c>
      <c r="G26" s="195">
        <v>60</v>
      </c>
      <c r="H26" s="196">
        <v>38717</v>
      </c>
      <c r="I26" s="194" t="s">
        <v>558</v>
      </c>
      <c r="J26" s="198">
        <v>27000</v>
      </c>
      <c r="K26" s="198">
        <v>9000</v>
      </c>
      <c r="L26" s="192">
        <f t="shared" si="0"/>
        <v>36000</v>
      </c>
      <c r="M26" s="192"/>
      <c r="N26" s="192">
        <f aca="true" t="shared" si="1" ref="N26:N32">+L26</f>
        <v>36000</v>
      </c>
      <c r="O26" s="226" t="s">
        <v>534</v>
      </c>
      <c r="P26" s="226" t="s">
        <v>416</v>
      </c>
    </row>
    <row r="27" spans="1:16" ht="25.5">
      <c r="A27" s="194" t="s">
        <v>572</v>
      </c>
      <c r="B27" s="194" t="s">
        <v>584</v>
      </c>
      <c r="C27" s="194" t="s">
        <v>459</v>
      </c>
      <c r="D27" s="194" t="s">
        <v>584</v>
      </c>
      <c r="E27" s="194" t="s">
        <v>450</v>
      </c>
      <c r="F27" s="195" t="s">
        <v>426</v>
      </c>
      <c r="G27" s="195">
        <v>60</v>
      </c>
      <c r="H27" s="196">
        <v>38717</v>
      </c>
      <c r="I27" s="194" t="s">
        <v>558</v>
      </c>
      <c r="J27" s="198">
        <v>27000</v>
      </c>
      <c r="K27" s="198">
        <v>9000</v>
      </c>
      <c r="L27" s="192">
        <f t="shared" si="0"/>
        <v>36000</v>
      </c>
      <c r="M27" s="192"/>
      <c r="N27" s="192">
        <f t="shared" si="1"/>
        <v>36000</v>
      </c>
      <c r="O27" s="226" t="s">
        <v>534</v>
      </c>
      <c r="P27" s="226" t="s">
        <v>416</v>
      </c>
    </row>
    <row r="28" spans="1:16" ht="51">
      <c r="A28" s="194" t="s">
        <v>518</v>
      </c>
      <c r="B28" s="194" t="s">
        <v>585</v>
      </c>
      <c r="C28" s="194" t="s">
        <v>462</v>
      </c>
      <c r="D28" s="194" t="s">
        <v>595</v>
      </c>
      <c r="E28" s="194" t="s">
        <v>450</v>
      </c>
      <c r="F28" s="195" t="s">
        <v>426</v>
      </c>
      <c r="G28" s="195">
        <v>57</v>
      </c>
      <c r="H28" s="196">
        <v>38713</v>
      </c>
      <c r="I28" s="194" t="s">
        <v>567</v>
      </c>
      <c r="J28" s="198">
        <v>35200</v>
      </c>
      <c r="K28" s="198">
        <v>50000</v>
      </c>
      <c r="L28" s="192">
        <f t="shared" si="0"/>
        <v>85200</v>
      </c>
      <c r="M28" s="192"/>
      <c r="N28" s="192">
        <f t="shared" si="1"/>
        <v>85200</v>
      </c>
      <c r="O28" s="226" t="s">
        <v>534</v>
      </c>
      <c r="P28" s="226" t="s">
        <v>416</v>
      </c>
    </row>
    <row r="29" spans="1:16" ht="51">
      <c r="A29" s="194" t="s">
        <v>518</v>
      </c>
      <c r="B29" s="194" t="s">
        <v>585</v>
      </c>
      <c r="C29" s="194" t="s">
        <v>462</v>
      </c>
      <c r="D29" s="194" t="s">
        <v>596</v>
      </c>
      <c r="E29" s="194" t="s">
        <v>450</v>
      </c>
      <c r="F29" s="195" t="s">
        <v>426</v>
      </c>
      <c r="G29" s="195">
        <v>3</v>
      </c>
      <c r="H29" s="196">
        <v>38713</v>
      </c>
      <c r="I29" s="194" t="s">
        <v>451</v>
      </c>
      <c r="J29" s="198"/>
      <c r="K29" s="198">
        <v>50000</v>
      </c>
      <c r="L29" s="192">
        <f t="shared" si="0"/>
        <v>50000</v>
      </c>
      <c r="M29" s="192"/>
      <c r="N29" s="192">
        <f t="shared" si="1"/>
        <v>50000</v>
      </c>
      <c r="O29" s="226" t="s">
        <v>534</v>
      </c>
      <c r="P29" s="226" t="s">
        <v>416</v>
      </c>
    </row>
    <row r="30" spans="1:16" ht="25.5">
      <c r="A30" s="194" t="s">
        <v>597</v>
      </c>
      <c r="B30" s="194" t="s">
        <v>598</v>
      </c>
      <c r="C30" s="194" t="s">
        <v>468</v>
      </c>
      <c r="D30" s="194" t="s">
        <v>598</v>
      </c>
      <c r="E30" s="194" t="s">
        <v>483</v>
      </c>
      <c r="F30" s="195" t="s">
        <v>426</v>
      </c>
      <c r="G30" s="195">
        <v>51</v>
      </c>
      <c r="H30" s="196">
        <v>38717</v>
      </c>
      <c r="I30" s="194" t="s">
        <v>558</v>
      </c>
      <c r="J30" s="198">
        <v>22950</v>
      </c>
      <c r="K30" s="198">
        <v>7650</v>
      </c>
      <c r="L30" s="192">
        <f t="shared" si="0"/>
        <v>30600</v>
      </c>
      <c r="M30" s="192"/>
      <c r="N30" s="192">
        <f t="shared" si="1"/>
        <v>30600</v>
      </c>
      <c r="O30" s="226" t="s">
        <v>534</v>
      </c>
      <c r="P30" s="226" t="s">
        <v>416</v>
      </c>
    </row>
    <row r="31" spans="1:16" ht="25.5">
      <c r="A31" s="194" t="s">
        <v>597</v>
      </c>
      <c r="B31" s="194" t="s">
        <v>599</v>
      </c>
      <c r="C31" s="194" t="s">
        <v>468</v>
      </c>
      <c r="D31" s="194" t="s">
        <v>600</v>
      </c>
      <c r="E31" s="194" t="s">
        <v>483</v>
      </c>
      <c r="F31" s="195" t="s">
        <v>426</v>
      </c>
      <c r="G31" s="195">
        <v>51</v>
      </c>
      <c r="H31" s="196">
        <v>38717</v>
      </c>
      <c r="I31" s="194" t="s">
        <v>558</v>
      </c>
      <c r="J31" s="198">
        <v>22950</v>
      </c>
      <c r="K31" s="198">
        <v>7650</v>
      </c>
      <c r="L31" s="192">
        <f t="shared" si="0"/>
        <v>30600</v>
      </c>
      <c r="M31" s="192"/>
      <c r="N31" s="192">
        <f t="shared" si="1"/>
        <v>30600</v>
      </c>
      <c r="O31" s="226" t="s">
        <v>534</v>
      </c>
      <c r="P31" s="226" t="s">
        <v>416</v>
      </c>
    </row>
    <row r="32" spans="1:16" ht="38.25">
      <c r="A32" s="194" t="s">
        <v>440</v>
      </c>
      <c r="B32" s="194" t="s">
        <v>601</v>
      </c>
      <c r="C32" s="194" t="s">
        <v>411</v>
      </c>
      <c r="D32" s="194" t="s">
        <v>601</v>
      </c>
      <c r="E32" s="194" t="s">
        <v>450</v>
      </c>
      <c r="F32" s="195" t="s">
        <v>426</v>
      </c>
      <c r="G32" s="195">
        <v>52</v>
      </c>
      <c r="H32" s="196">
        <v>38644</v>
      </c>
      <c r="I32" s="194" t="s">
        <v>558</v>
      </c>
      <c r="J32" s="198">
        <v>23400</v>
      </c>
      <c r="K32" s="198">
        <v>7800</v>
      </c>
      <c r="L32" s="192">
        <f t="shared" si="0"/>
        <v>31200</v>
      </c>
      <c r="M32" s="192"/>
      <c r="N32" s="192">
        <f t="shared" si="1"/>
        <v>31200</v>
      </c>
      <c r="O32" s="226" t="s">
        <v>534</v>
      </c>
      <c r="P32" s="226" t="s">
        <v>416</v>
      </c>
    </row>
    <row r="33" spans="1:22" ht="25.5">
      <c r="A33" s="194" t="s">
        <v>602</v>
      </c>
      <c r="B33" s="194" t="s">
        <v>603</v>
      </c>
      <c r="C33" s="194" t="s">
        <v>498</v>
      </c>
      <c r="D33" s="194" t="s">
        <v>604</v>
      </c>
      <c r="E33" s="194" t="s">
        <v>421</v>
      </c>
      <c r="F33" s="195">
        <v>40</v>
      </c>
      <c r="G33" s="238">
        <v>112</v>
      </c>
      <c r="H33" s="196">
        <v>38717</v>
      </c>
      <c r="I33" s="194" t="s">
        <v>567</v>
      </c>
      <c r="J33" s="198">
        <v>48000</v>
      </c>
      <c r="K33" s="198">
        <v>18000</v>
      </c>
      <c r="L33" s="192">
        <f t="shared" si="0"/>
        <v>66000</v>
      </c>
      <c r="M33" s="192">
        <f>+L33</f>
        <v>66000</v>
      </c>
      <c r="N33" s="192"/>
      <c r="O33" s="193" t="s">
        <v>480</v>
      </c>
      <c r="P33" s="226" t="s">
        <v>416</v>
      </c>
      <c r="Q33" s="192"/>
      <c r="R33" s="192"/>
      <c r="S33" s="192"/>
      <c r="T33" s="192"/>
      <c r="U33" s="226" t="s">
        <v>563</v>
      </c>
      <c r="V33" s="193"/>
    </row>
    <row r="34" spans="1:22" ht="38.25">
      <c r="A34" s="194" t="s">
        <v>602</v>
      </c>
      <c r="B34" s="194" t="s">
        <v>605</v>
      </c>
      <c r="C34" s="194" t="s">
        <v>498</v>
      </c>
      <c r="D34" s="194" t="s">
        <v>605</v>
      </c>
      <c r="E34" s="194" t="s">
        <v>606</v>
      </c>
      <c r="F34" s="195" t="s">
        <v>426</v>
      </c>
      <c r="G34" s="238">
        <v>97</v>
      </c>
      <c r="H34" s="196" t="s">
        <v>426</v>
      </c>
      <c r="I34" s="194" t="s">
        <v>567</v>
      </c>
      <c r="J34" s="198">
        <v>48000</v>
      </c>
      <c r="K34" s="198">
        <v>18000</v>
      </c>
      <c r="L34" s="192">
        <f t="shared" si="0"/>
        <v>66000</v>
      </c>
      <c r="M34" s="192"/>
      <c r="N34" s="192">
        <f>+L34</f>
        <v>66000</v>
      </c>
      <c r="O34" s="226" t="s">
        <v>534</v>
      </c>
      <c r="P34" s="226" t="s">
        <v>416</v>
      </c>
      <c r="Q34" s="192"/>
      <c r="R34" s="192"/>
      <c r="S34" s="192"/>
      <c r="T34" s="192"/>
      <c r="U34" s="226" t="s">
        <v>563</v>
      </c>
      <c r="V34" s="193"/>
    </row>
    <row r="35" spans="1:16" ht="25.5">
      <c r="A35" s="194" t="s">
        <v>602</v>
      </c>
      <c r="B35" s="194" t="s">
        <v>607</v>
      </c>
      <c r="C35" s="194" t="s">
        <v>498</v>
      </c>
      <c r="D35" s="194" t="s">
        <v>607</v>
      </c>
      <c r="E35" s="194" t="s">
        <v>450</v>
      </c>
      <c r="F35" s="195" t="s">
        <v>426</v>
      </c>
      <c r="G35" s="195">
        <v>80</v>
      </c>
      <c r="H35" s="196" t="s">
        <v>426</v>
      </c>
      <c r="I35" s="194" t="s">
        <v>558</v>
      </c>
      <c r="J35" s="198">
        <v>36000</v>
      </c>
      <c r="K35" s="198">
        <v>12000</v>
      </c>
      <c r="L35" s="192">
        <f t="shared" si="0"/>
        <v>48000</v>
      </c>
      <c r="M35" s="192"/>
      <c r="N35" s="192">
        <f>+L35</f>
        <v>48000</v>
      </c>
      <c r="O35" s="226" t="s">
        <v>534</v>
      </c>
      <c r="P35" s="226" t="s">
        <v>416</v>
      </c>
    </row>
    <row r="36" spans="1:16" ht="38.25">
      <c r="A36" s="194" t="s">
        <v>602</v>
      </c>
      <c r="B36" s="194" t="s">
        <v>608</v>
      </c>
      <c r="C36" s="194" t="s">
        <v>498</v>
      </c>
      <c r="D36" s="194" t="s">
        <v>608</v>
      </c>
      <c r="E36" s="194" t="s">
        <v>606</v>
      </c>
      <c r="F36" s="195" t="s">
        <v>426</v>
      </c>
      <c r="G36" s="195">
        <v>60</v>
      </c>
      <c r="H36" s="196" t="s">
        <v>426</v>
      </c>
      <c r="I36" s="194" t="s">
        <v>558</v>
      </c>
      <c r="J36" s="198">
        <v>27000</v>
      </c>
      <c r="K36" s="198">
        <v>9000</v>
      </c>
      <c r="L36" s="192">
        <f t="shared" si="0"/>
        <v>36000</v>
      </c>
      <c r="M36" s="192"/>
      <c r="N36" s="192">
        <f>+L36</f>
        <v>36000</v>
      </c>
      <c r="O36" s="226" t="s">
        <v>534</v>
      </c>
      <c r="P36" s="226" t="s">
        <v>416</v>
      </c>
    </row>
    <row r="37" spans="1:16" ht="25.5">
      <c r="A37" s="194" t="s">
        <v>602</v>
      </c>
      <c r="B37" s="194" t="s">
        <v>609</v>
      </c>
      <c r="C37" s="194" t="s">
        <v>498</v>
      </c>
      <c r="D37" s="194" t="s">
        <v>609</v>
      </c>
      <c r="E37" s="194" t="s">
        <v>450</v>
      </c>
      <c r="F37" s="195" t="s">
        <v>426</v>
      </c>
      <c r="G37" s="195">
        <v>60</v>
      </c>
      <c r="H37" s="196" t="s">
        <v>426</v>
      </c>
      <c r="I37" s="194" t="s">
        <v>558</v>
      </c>
      <c r="J37" s="198">
        <v>27000</v>
      </c>
      <c r="K37" s="198">
        <v>9000</v>
      </c>
      <c r="L37" s="192">
        <f t="shared" si="0"/>
        <v>36000</v>
      </c>
      <c r="M37" s="192"/>
      <c r="N37" s="192">
        <f>+L37</f>
        <v>36000</v>
      </c>
      <c r="O37" s="226" t="s">
        <v>534</v>
      </c>
      <c r="P37" s="226" t="s">
        <v>416</v>
      </c>
    </row>
    <row r="38" spans="1:16" ht="38.25">
      <c r="A38" s="194" t="s">
        <v>602</v>
      </c>
      <c r="B38" s="194" t="s">
        <v>610</v>
      </c>
      <c r="C38" s="194" t="s">
        <v>498</v>
      </c>
      <c r="D38" s="194" t="s">
        <v>610</v>
      </c>
      <c r="E38" s="194" t="s">
        <v>606</v>
      </c>
      <c r="F38" s="195" t="s">
        <v>426</v>
      </c>
      <c r="G38" s="195">
        <v>80</v>
      </c>
      <c r="H38" s="196" t="s">
        <v>426</v>
      </c>
      <c r="I38" s="194" t="s">
        <v>558</v>
      </c>
      <c r="J38" s="198">
        <v>36000</v>
      </c>
      <c r="K38" s="198">
        <v>12000</v>
      </c>
      <c r="L38" s="192">
        <f t="shared" si="0"/>
        <v>48000</v>
      </c>
      <c r="M38" s="192"/>
      <c r="N38" s="192">
        <f>+L38</f>
        <v>48000</v>
      </c>
      <c r="O38" s="226" t="s">
        <v>534</v>
      </c>
      <c r="P38" s="226" t="s">
        <v>416</v>
      </c>
    </row>
    <row r="39" spans="1:18" ht="38.25">
      <c r="A39" s="194" t="s">
        <v>602</v>
      </c>
      <c r="B39" s="194" t="s">
        <v>611</v>
      </c>
      <c r="C39" s="194" t="s">
        <v>498</v>
      </c>
      <c r="D39" s="194" t="s">
        <v>611</v>
      </c>
      <c r="E39" s="194" t="s">
        <v>606</v>
      </c>
      <c r="F39" s="195" t="s">
        <v>426</v>
      </c>
      <c r="G39" s="195">
        <v>185</v>
      </c>
      <c r="H39" s="196" t="s">
        <v>426</v>
      </c>
      <c r="I39" s="194" t="s">
        <v>558</v>
      </c>
      <c r="J39" s="198">
        <v>83250</v>
      </c>
      <c r="K39" s="198">
        <v>27750</v>
      </c>
      <c r="L39" s="192">
        <f aca="true" t="shared" si="2" ref="L39:L70">K39+J39</f>
        <v>111000</v>
      </c>
      <c r="M39" s="192">
        <f>+L39</f>
        <v>111000</v>
      </c>
      <c r="N39" s="192"/>
      <c r="O39" s="193" t="s">
        <v>480</v>
      </c>
      <c r="P39" s="226" t="s">
        <v>416</v>
      </c>
      <c r="Q39" s="239"/>
      <c r="R39" s="181" t="s">
        <v>612</v>
      </c>
    </row>
    <row r="40" spans="1:17" ht="38.25">
      <c r="A40" s="194" t="s">
        <v>602</v>
      </c>
      <c r="B40" s="194" t="s">
        <v>614</v>
      </c>
      <c r="C40" s="194" t="s">
        <v>498</v>
      </c>
      <c r="D40" s="194" t="s">
        <v>614</v>
      </c>
      <c r="E40" s="194" t="s">
        <v>606</v>
      </c>
      <c r="F40" s="195" t="s">
        <v>426</v>
      </c>
      <c r="G40" s="195">
        <v>80</v>
      </c>
      <c r="H40" s="196" t="s">
        <v>426</v>
      </c>
      <c r="I40" s="194" t="s">
        <v>558</v>
      </c>
      <c r="J40" s="198">
        <v>36000</v>
      </c>
      <c r="K40" s="198">
        <v>12000</v>
      </c>
      <c r="L40" s="192">
        <f t="shared" si="2"/>
        <v>48000</v>
      </c>
      <c r="M40" s="192"/>
      <c r="N40" s="192">
        <f>+L40</f>
        <v>48000</v>
      </c>
      <c r="O40" s="226" t="s">
        <v>534</v>
      </c>
      <c r="P40" s="226" t="s">
        <v>416</v>
      </c>
      <c r="Q40" s="239"/>
    </row>
    <row r="41" spans="1:18" ht="38.25">
      <c r="A41" s="194" t="s">
        <v>602</v>
      </c>
      <c r="B41" s="194" t="s">
        <v>615</v>
      </c>
      <c r="C41" s="194" t="s">
        <v>498</v>
      </c>
      <c r="D41" s="194" t="s">
        <v>616</v>
      </c>
      <c r="E41" s="194" t="s">
        <v>450</v>
      </c>
      <c r="F41" s="195" t="s">
        <v>426</v>
      </c>
      <c r="G41" s="195">
        <v>60</v>
      </c>
      <c r="H41" s="196" t="s">
        <v>426</v>
      </c>
      <c r="I41" s="194" t="s">
        <v>558</v>
      </c>
      <c r="J41" s="198">
        <v>27000</v>
      </c>
      <c r="K41" s="198">
        <v>9000</v>
      </c>
      <c r="L41" s="192">
        <f t="shared" si="2"/>
        <v>36000</v>
      </c>
      <c r="M41" s="192"/>
      <c r="N41" s="192">
        <f>+L41</f>
        <v>36000</v>
      </c>
      <c r="O41" s="226" t="s">
        <v>534</v>
      </c>
      <c r="P41" s="226" t="s">
        <v>416</v>
      </c>
      <c r="Q41" s="240"/>
      <c r="R41" s="181" t="s">
        <v>617</v>
      </c>
    </row>
    <row r="42" spans="1:17" ht="38.25">
      <c r="A42" s="194" t="s">
        <v>602</v>
      </c>
      <c r="B42" s="194" t="s">
        <v>618</v>
      </c>
      <c r="C42" s="194" t="s">
        <v>498</v>
      </c>
      <c r="D42" s="194" t="s">
        <v>618</v>
      </c>
      <c r="E42" s="194" t="s">
        <v>606</v>
      </c>
      <c r="F42" s="195" t="s">
        <v>426</v>
      </c>
      <c r="G42" s="195">
        <v>90</v>
      </c>
      <c r="H42" s="196" t="s">
        <v>426</v>
      </c>
      <c r="I42" s="194" t="s">
        <v>558</v>
      </c>
      <c r="J42" s="198">
        <v>40500</v>
      </c>
      <c r="K42" s="198">
        <v>13500</v>
      </c>
      <c r="L42" s="192">
        <f t="shared" si="2"/>
        <v>54000</v>
      </c>
      <c r="M42" s="192"/>
      <c r="N42" s="192">
        <f>+L42</f>
        <v>54000</v>
      </c>
      <c r="O42" s="226" t="s">
        <v>534</v>
      </c>
      <c r="P42" s="226" t="s">
        <v>416</v>
      </c>
      <c r="Q42" s="239"/>
    </row>
    <row r="43" spans="1:16" ht="25.5">
      <c r="A43" s="194" t="s">
        <v>602</v>
      </c>
      <c r="B43" s="194" t="s">
        <v>619</v>
      </c>
      <c r="C43" s="194" t="s">
        <v>498</v>
      </c>
      <c r="D43" s="194" t="s">
        <v>619</v>
      </c>
      <c r="E43" s="194" t="s">
        <v>450</v>
      </c>
      <c r="F43" s="195" t="s">
        <v>426</v>
      </c>
      <c r="G43" s="195">
        <v>80</v>
      </c>
      <c r="H43" s="196" t="s">
        <v>426</v>
      </c>
      <c r="I43" s="194" t="s">
        <v>558</v>
      </c>
      <c r="J43" s="198">
        <v>36000</v>
      </c>
      <c r="K43" s="198">
        <v>12000</v>
      </c>
      <c r="L43" s="192">
        <f t="shared" si="2"/>
        <v>48000</v>
      </c>
      <c r="M43" s="192"/>
      <c r="N43" s="192">
        <f>+L43</f>
        <v>48000</v>
      </c>
      <c r="O43" s="226" t="s">
        <v>534</v>
      </c>
      <c r="P43" s="226" t="s">
        <v>416</v>
      </c>
    </row>
    <row r="44" spans="1:16" ht="38.25">
      <c r="A44" s="194" t="s">
        <v>602</v>
      </c>
      <c r="B44" s="194" t="s">
        <v>620</v>
      </c>
      <c r="C44" s="194" t="s">
        <v>498</v>
      </c>
      <c r="D44" s="194" t="s">
        <v>620</v>
      </c>
      <c r="E44" s="194" t="s">
        <v>606</v>
      </c>
      <c r="F44" s="195" t="s">
        <v>426</v>
      </c>
      <c r="G44" s="195">
        <v>150</v>
      </c>
      <c r="H44" s="196" t="s">
        <v>426</v>
      </c>
      <c r="I44" s="194" t="s">
        <v>558</v>
      </c>
      <c r="J44" s="198">
        <v>67500</v>
      </c>
      <c r="K44" s="198">
        <v>22500</v>
      </c>
      <c r="L44" s="192">
        <f t="shared" si="2"/>
        <v>90000</v>
      </c>
      <c r="M44" s="192">
        <f>+L44</f>
        <v>90000</v>
      </c>
      <c r="N44" s="192"/>
      <c r="O44" s="193" t="s">
        <v>480</v>
      </c>
      <c r="P44" s="226" t="s">
        <v>416</v>
      </c>
    </row>
    <row r="45" spans="1:16" ht="38.25">
      <c r="A45" s="194" t="s">
        <v>602</v>
      </c>
      <c r="B45" s="194" t="s">
        <v>621</v>
      </c>
      <c r="C45" s="194" t="s">
        <v>498</v>
      </c>
      <c r="D45" s="194" t="s">
        <v>621</v>
      </c>
      <c r="E45" s="194" t="s">
        <v>606</v>
      </c>
      <c r="F45" s="195" t="s">
        <v>426</v>
      </c>
      <c r="G45" s="195">
        <v>100</v>
      </c>
      <c r="H45" s="196" t="s">
        <v>426</v>
      </c>
      <c r="I45" s="194" t="s">
        <v>558</v>
      </c>
      <c r="J45" s="198">
        <v>45000</v>
      </c>
      <c r="K45" s="198">
        <v>15000</v>
      </c>
      <c r="L45" s="192">
        <f t="shared" si="2"/>
        <v>60000</v>
      </c>
      <c r="M45" s="192"/>
      <c r="N45" s="192">
        <f>+L45</f>
        <v>60000</v>
      </c>
      <c r="O45" s="193" t="s">
        <v>534</v>
      </c>
      <c r="P45" s="226" t="s">
        <v>416</v>
      </c>
    </row>
    <row r="46" spans="1:16" ht="25.5">
      <c r="A46" s="194" t="s">
        <v>602</v>
      </c>
      <c r="B46" s="194" t="s">
        <v>622</v>
      </c>
      <c r="C46" s="194" t="s">
        <v>498</v>
      </c>
      <c r="D46" s="194" t="s">
        <v>622</v>
      </c>
      <c r="E46" s="194" t="s">
        <v>450</v>
      </c>
      <c r="F46" s="195" t="s">
        <v>426</v>
      </c>
      <c r="G46" s="195">
        <v>60</v>
      </c>
      <c r="H46" s="196" t="s">
        <v>426</v>
      </c>
      <c r="I46" s="194" t="s">
        <v>558</v>
      </c>
      <c r="J46" s="198">
        <v>27000</v>
      </c>
      <c r="K46" s="198">
        <v>9000</v>
      </c>
      <c r="L46" s="192">
        <f t="shared" si="2"/>
        <v>36000</v>
      </c>
      <c r="M46" s="192"/>
      <c r="N46" s="192">
        <f>+L46</f>
        <v>36000</v>
      </c>
      <c r="O46" s="226" t="s">
        <v>534</v>
      </c>
      <c r="P46" s="226" t="s">
        <v>416</v>
      </c>
    </row>
    <row r="47" spans="1:16" ht="38.25">
      <c r="A47" s="194" t="s">
        <v>602</v>
      </c>
      <c r="B47" s="194" t="s">
        <v>623</v>
      </c>
      <c r="C47" s="194" t="s">
        <v>498</v>
      </c>
      <c r="D47" s="194" t="s">
        <v>623</v>
      </c>
      <c r="E47" s="194" t="s">
        <v>606</v>
      </c>
      <c r="F47" s="195" t="s">
        <v>426</v>
      </c>
      <c r="G47" s="195">
        <v>85</v>
      </c>
      <c r="H47" s="196" t="s">
        <v>426</v>
      </c>
      <c r="I47" s="194" t="s">
        <v>558</v>
      </c>
      <c r="J47" s="198">
        <v>38250</v>
      </c>
      <c r="K47" s="198">
        <v>12750</v>
      </c>
      <c r="L47" s="192">
        <f t="shared" si="2"/>
        <v>51000</v>
      </c>
      <c r="M47" s="192"/>
      <c r="N47" s="192">
        <f>+L47</f>
        <v>51000</v>
      </c>
      <c r="O47" s="226" t="s">
        <v>534</v>
      </c>
      <c r="P47" s="226" t="s">
        <v>416</v>
      </c>
    </row>
    <row r="48" spans="1:16" ht="25.5">
      <c r="A48" s="194" t="s">
        <v>602</v>
      </c>
      <c r="B48" s="194" t="s">
        <v>624</v>
      </c>
      <c r="C48" s="194" t="s">
        <v>498</v>
      </c>
      <c r="D48" s="194" t="s">
        <v>624</v>
      </c>
      <c r="E48" s="194" t="s">
        <v>421</v>
      </c>
      <c r="F48" s="195">
        <v>35</v>
      </c>
      <c r="G48" s="195">
        <v>97</v>
      </c>
      <c r="H48" s="196">
        <v>38717</v>
      </c>
      <c r="I48" s="194" t="s">
        <v>558</v>
      </c>
      <c r="J48" s="198">
        <v>43650</v>
      </c>
      <c r="K48" s="198">
        <v>14550</v>
      </c>
      <c r="L48" s="192">
        <f t="shared" si="2"/>
        <v>58200</v>
      </c>
      <c r="M48" s="192"/>
      <c r="N48" s="192">
        <f>+L48</f>
        <v>58200</v>
      </c>
      <c r="O48" s="226" t="s">
        <v>534</v>
      </c>
      <c r="P48" s="226" t="s">
        <v>416</v>
      </c>
    </row>
    <row r="49" spans="1:22" ht="25.5">
      <c r="A49" s="194" t="s">
        <v>448</v>
      </c>
      <c r="B49" s="194" t="s">
        <v>625</v>
      </c>
      <c r="C49" s="194" t="s">
        <v>411</v>
      </c>
      <c r="D49" s="194" t="s">
        <v>625</v>
      </c>
      <c r="E49" s="194" t="s">
        <v>450</v>
      </c>
      <c r="F49" s="195" t="s">
        <v>426</v>
      </c>
      <c r="G49" s="238">
        <v>119</v>
      </c>
      <c r="H49" s="196">
        <v>38717</v>
      </c>
      <c r="I49" s="194" t="s">
        <v>567</v>
      </c>
      <c r="J49" s="198">
        <v>48000</v>
      </c>
      <c r="K49" s="198">
        <v>18000</v>
      </c>
      <c r="L49" s="192">
        <f t="shared" si="2"/>
        <v>66000</v>
      </c>
      <c r="M49" s="192">
        <f>+L49</f>
        <v>66000</v>
      </c>
      <c r="N49" s="192"/>
      <c r="O49" s="193" t="s">
        <v>480</v>
      </c>
      <c r="P49" s="226" t="s">
        <v>416</v>
      </c>
      <c r="Q49" s="197"/>
      <c r="R49" s="197"/>
      <c r="S49" s="197"/>
      <c r="T49" s="197"/>
      <c r="U49" s="193" t="s">
        <v>384</v>
      </c>
      <c r="V49" s="193" t="s">
        <v>416</v>
      </c>
    </row>
    <row r="50" spans="1:22" ht="51">
      <c r="A50" s="194" t="s">
        <v>448</v>
      </c>
      <c r="B50" s="194" t="s">
        <v>626</v>
      </c>
      <c r="C50" s="194" t="s">
        <v>411</v>
      </c>
      <c r="D50" s="194" t="s">
        <v>627</v>
      </c>
      <c r="E50" s="194" t="s">
        <v>450</v>
      </c>
      <c r="F50" s="195" t="s">
        <v>426</v>
      </c>
      <c r="G50" s="238">
        <v>119</v>
      </c>
      <c r="H50" s="196">
        <v>38717</v>
      </c>
      <c r="I50" s="194" t="s">
        <v>567</v>
      </c>
      <c r="J50" s="198">
        <v>48000</v>
      </c>
      <c r="K50" s="198">
        <v>18000</v>
      </c>
      <c r="L50" s="192">
        <f t="shared" si="2"/>
        <v>66000</v>
      </c>
      <c r="M50" s="192">
        <f>+L50</f>
        <v>66000</v>
      </c>
      <c r="N50" s="192"/>
      <c r="O50" s="193" t="s">
        <v>480</v>
      </c>
      <c r="P50" s="226" t="s">
        <v>416</v>
      </c>
      <c r="Q50" s="197"/>
      <c r="R50" s="197"/>
      <c r="S50" s="197"/>
      <c r="T50" s="197"/>
      <c r="U50" s="193" t="s">
        <v>384</v>
      </c>
      <c r="V50" s="193" t="s">
        <v>416</v>
      </c>
    </row>
    <row r="51" spans="1:16" ht="25.5">
      <c r="A51" s="194" t="s">
        <v>448</v>
      </c>
      <c r="B51" s="194" t="s">
        <v>628</v>
      </c>
      <c r="C51" s="194" t="s">
        <v>411</v>
      </c>
      <c r="D51" s="194" t="s">
        <v>629</v>
      </c>
      <c r="E51" s="194" t="s">
        <v>450</v>
      </c>
      <c r="F51" s="195" t="s">
        <v>426</v>
      </c>
      <c r="G51" s="195">
        <v>101</v>
      </c>
      <c r="H51" s="196">
        <v>38717</v>
      </c>
      <c r="I51" s="194" t="s">
        <v>536</v>
      </c>
      <c r="J51" s="198">
        <v>35350</v>
      </c>
      <c r="K51" s="198">
        <v>15150</v>
      </c>
      <c r="L51" s="192">
        <f t="shared" si="2"/>
        <v>50500</v>
      </c>
      <c r="M51" s="192">
        <f>+L51</f>
        <v>50500</v>
      </c>
      <c r="N51" s="192"/>
      <c r="O51" s="193" t="s">
        <v>480</v>
      </c>
      <c r="P51" s="226" t="s">
        <v>416</v>
      </c>
    </row>
    <row r="52" spans="1:16" ht="25.5">
      <c r="A52" s="194" t="s">
        <v>448</v>
      </c>
      <c r="B52" s="194" t="s">
        <v>630</v>
      </c>
      <c r="C52" s="194" t="s">
        <v>411</v>
      </c>
      <c r="D52" s="194" t="s">
        <v>630</v>
      </c>
      <c r="E52" s="194" t="s">
        <v>450</v>
      </c>
      <c r="F52" s="195" t="s">
        <v>426</v>
      </c>
      <c r="G52" s="195">
        <v>61</v>
      </c>
      <c r="H52" s="196">
        <v>38717</v>
      </c>
      <c r="I52" s="194" t="s">
        <v>558</v>
      </c>
      <c r="J52" s="198">
        <v>27450</v>
      </c>
      <c r="K52" s="198">
        <v>9150</v>
      </c>
      <c r="L52" s="192">
        <f t="shared" si="2"/>
        <v>36600</v>
      </c>
      <c r="M52" s="192"/>
      <c r="N52" s="192">
        <f>+L52</f>
        <v>36600</v>
      </c>
      <c r="O52" s="226" t="s">
        <v>534</v>
      </c>
      <c r="P52" s="226" t="s">
        <v>416</v>
      </c>
    </row>
    <row r="53" spans="1:16" ht="25.5">
      <c r="A53" s="194" t="s">
        <v>448</v>
      </c>
      <c r="B53" s="194" t="s">
        <v>631</v>
      </c>
      <c r="C53" s="194" t="s">
        <v>411</v>
      </c>
      <c r="D53" s="194" t="s">
        <v>631</v>
      </c>
      <c r="E53" s="194" t="s">
        <v>450</v>
      </c>
      <c r="F53" s="195" t="s">
        <v>426</v>
      </c>
      <c r="G53" s="195">
        <v>57</v>
      </c>
      <c r="H53" s="196">
        <v>38717</v>
      </c>
      <c r="I53" s="194" t="s">
        <v>558</v>
      </c>
      <c r="J53" s="198">
        <v>25650</v>
      </c>
      <c r="K53" s="198">
        <v>8550</v>
      </c>
      <c r="L53" s="192">
        <f t="shared" si="2"/>
        <v>34200</v>
      </c>
      <c r="M53" s="192"/>
      <c r="N53" s="192">
        <f>+L53</f>
        <v>34200</v>
      </c>
      <c r="O53" s="226" t="s">
        <v>534</v>
      </c>
      <c r="P53" s="226" t="s">
        <v>416</v>
      </c>
    </row>
    <row r="54" spans="1:16" ht="25.5">
      <c r="A54" s="194" t="s">
        <v>448</v>
      </c>
      <c r="B54" s="194" t="s">
        <v>632</v>
      </c>
      <c r="C54" s="194" t="s">
        <v>411</v>
      </c>
      <c r="D54" s="194" t="s">
        <v>632</v>
      </c>
      <c r="E54" s="194" t="s">
        <v>450</v>
      </c>
      <c r="F54" s="195" t="s">
        <v>426</v>
      </c>
      <c r="G54" s="195">
        <v>104</v>
      </c>
      <c r="H54" s="196">
        <v>38717</v>
      </c>
      <c r="I54" s="194" t="s">
        <v>536</v>
      </c>
      <c r="J54" s="198">
        <v>36400</v>
      </c>
      <c r="K54" s="198">
        <v>15600</v>
      </c>
      <c r="L54" s="192">
        <f t="shared" si="2"/>
        <v>52000</v>
      </c>
      <c r="M54" s="192">
        <f>+L54</f>
        <v>52000</v>
      </c>
      <c r="N54" s="192"/>
      <c r="O54" s="193" t="s">
        <v>480</v>
      </c>
      <c r="P54" s="226" t="s">
        <v>416</v>
      </c>
    </row>
    <row r="55" spans="1:16" ht="25.5">
      <c r="A55" s="194" t="s">
        <v>448</v>
      </c>
      <c r="B55" s="194" t="s">
        <v>633</v>
      </c>
      <c r="C55" s="194" t="s">
        <v>411</v>
      </c>
      <c r="D55" s="194" t="s">
        <v>633</v>
      </c>
      <c r="E55" s="194" t="s">
        <v>450</v>
      </c>
      <c r="F55" s="195" t="s">
        <v>426</v>
      </c>
      <c r="G55" s="195">
        <v>89</v>
      </c>
      <c r="H55" s="196">
        <v>38717</v>
      </c>
      <c r="I55" s="194" t="s">
        <v>536</v>
      </c>
      <c r="J55" s="198">
        <v>31150</v>
      </c>
      <c r="K55" s="198">
        <v>13350</v>
      </c>
      <c r="L55" s="192">
        <f t="shared" si="2"/>
        <v>44500</v>
      </c>
      <c r="M55" s="192"/>
      <c r="N55" s="192">
        <f>+L55</f>
        <v>44500</v>
      </c>
      <c r="O55" s="226" t="s">
        <v>534</v>
      </c>
      <c r="P55" s="226" t="s">
        <v>416</v>
      </c>
    </row>
    <row r="56" spans="1:16" ht="25.5">
      <c r="A56" s="194" t="s">
        <v>448</v>
      </c>
      <c r="B56" s="194" t="s">
        <v>634</v>
      </c>
      <c r="C56" s="194" t="s">
        <v>411</v>
      </c>
      <c r="D56" s="194" t="s">
        <v>634</v>
      </c>
      <c r="E56" s="194" t="s">
        <v>450</v>
      </c>
      <c r="F56" s="195" t="s">
        <v>426</v>
      </c>
      <c r="G56" s="195">
        <v>190</v>
      </c>
      <c r="H56" s="196">
        <v>38717</v>
      </c>
      <c r="I56" s="194" t="s">
        <v>567</v>
      </c>
      <c r="J56" s="198">
        <v>76000</v>
      </c>
      <c r="K56" s="198">
        <v>28500</v>
      </c>
      <c r="L56" s="192">
        <f t="shared" si="2"/>
        <v>104500</v>
      </c>
      <c r="M56" s="192">
        <f>+L56</f>
        <v>104500</v>
      </c>
      <c r="N56" s="192"/>
      <c r="O56" s="193" t="s">
        <v>480</v>
      </c>
      <c r="P56" s="226" t="s">
        <v>416</v>
      </c>
    </row>
    <row r="57" spans="1:16" ht="25.5">
      <c r="A57" s="194" t="s">
        <v>448</v>
      </c>
      <c r="B57" s="194" t="s">
        <v>635</v>
      </c>
      <c r="C57" s="194" t="s">
        <v>411</v>
      </c>
      <c r="D57" s="194" t="s">
        <v>635</v>
      </c>
      <c r="E57" s="194" t="s">
        <v>450</v>
      </c>
      <c r="F57" s="195" t="s">
        <v>426</v>
      </c>
      <c r="G57" s="195">
        <v>133</v>
      </c>
      <c r="H57" s="196">
        <v>38717</v>
      </c>
      <c r="I57" s="194" t="s">
        <v>567</v>
      </c>
      <c r="J57" s="198">
        <v>53200</v>
      </c>
      <c r="K57" s="198">
        <v>19950</v>
      </c>
      <c r="L57" s="192">
        <f t="shared" si="2"/>
        <v>73150</v>
      </c>
      <c r="M57" s="192">
        <f>+L57</f>
        <v>73150</v>
      </c>
      <c r="N57" s="192"/>
      <c r="O57" s="193" t="s">
        <v>480</v>
      </c>
      <c r="P57" s="226" t="s">
        <v>416</v>
      </c>
    </row>
    <row r="58" spans="1:16" ht="38.25">
      <c r="A58" s="194" t="s">
        <v>448</v>
      </c>
      <c r="B58" s="194" t="s">
        <v>636</v>
      </c>
      <c r="C58" s="194" t="s">
        <v>411</v>
      </c>
      <c r="D58" s="194" t="s">
        <v>637</v>
      </c>
      <c r="E58" s="194" t="s">
        <v>450</v>
      </c>
      <c r="F58" s="195" t="s">
        <v>426</v>
      </c>
      <c r="G58" s="195">
        <v>63</v>
      </c>
      <c r="H58" s="196">
        <v>38717</v>
      </c>
      <c r="I58" s="194" t="s">
        <v>558</v>
      </c>
      <c r="J58" s="198">
        <v>28350</v>
      </c>
      <c r="K58" s="198">
        <v>9450</v>
      </c>
      <c r="L58" s="192">
        <f t="shared" si="2"/>
        <v>37800</v>
      </c>
      <c r="M58" s="192"/>
      <c r="N58" s="192">
        <f>+L58</f>
        <v>37800</v>
      </c>
      <c r="O58" s="226" t="s">
        <v>534</v>
      </c>
      <c r="P58" s="226" t="s">
        <v>416</v>
      </c>
    </row>
    <row r="59" spans="1:16" ht="25.5">
      <c r="A59" s="194" t="s">
        <v>448</v>
      </c>
      <c r="B59" s="194" t="s">
        <v>638</v>
      </c>
      <c r="C59" s="194" t="s">
        <v>411</v>
      </c>
      <c r="D59" s="194" t="s">
        <v>638</v>
      </c>
      <c r="E59" s="194" t="s">
        <v>450</v>
      </c>
      <c r="F59" s="195" t="s">
        <v>426</v>
      </c>
      <c r="G59" s="195">
        <v>80</v>
      </c>
      <c r="H59" s="196">
        <v>38717</v>
      </c>
      <c r="I59" s="194" t="s">
        <v>558</v>
      </c>
      <c r="J59" s="198">
        <v>36000</v>
      </c>
      <c r="K59" s="198">
        <v>12000</v>
      </c>
      <c r="L59" s="192">
        <f t="shared" si="2"/>
        <v>48000</v>
      </c>
      <c r="M59" s="192"/>
      <c r="N59" s="192">
        <f>+L59</f>
        <v>48000</v>
      </c>
      <c r="O59" s="226" t="s">
        <v>534</v>
      </c>
      <c r="P59" s="226" t="s">
        <v>416</v>
      </c>
    </row>
    <row r="60" spans="1:16" ht="25.5">
      <c r="A60" s="194" t="s">
        <v>448</v>
      </c>
      <c r="B60" s="194" t="s">
        <v>639</v>
      </c>
      <c r="C60" s="194" t="s">
        <v>411</v>
      </c>
      <c r="D60" s="194" t="s">
        <v>639</v>
      </c>
      <c r="E60" s="194" t="s">
        <v>450</v>
      </c>
      <c r="F60" s="195" t="s">
        <v>426</v>
      </c>
      <c r="G60" s="195">
        <v>115</v>
      </c>
      <c r="H60" s="196">
        <v>38717</v>
      </c>
      <c r="I60" s="194" t="s">
        <v>567</v>
      </c>
      <c r="J60" s="198">
        <v>46000</v>
      </c>
      <c r="K60" s="198">
        <v>17250</v>
      </c>
      <c r="L60" s="192">
        <f t="shared" si="2"/>
        <v>63250</v>
      </c>
      <c r="M60" s="192">
        <f>+L60</f>
        <v>63250</v>
      </c>
      <c r="N60" s="192"/>
      <c r="O60" s="193" t="s">
        <v>480</v>
      </c>
      <c r="P60" s="226" t="s">
        <v>416</v>
      </c>
    </row>
    <row r="61" spans="1:16" ht="25.5">
      <c r="A61" s="194" t="s">
        <v>448</v>
      </c>
      <c r="B61" s="194" t="s">
        <v>640</v>
      </c>
      <c r="C61" s="194" t="s">
        <v>411</v>
      </c>
      <c r="D61" s="194" t="s">
        <v>640</v>
      </c>
      <c r="E61" s="194" t="s">
        <v>450</v>
      </c>
      <c r="F61" s="195" t="s">
        <v>426</v>
      </c>
      <c r="G61" s="195">
        <v>103</v>
      </c>
      <c r="H61" s="196">
        <v>38717</v>
      </c>
      <c r="I61" s="194" t="s">
        <v>536</v>
      </c>
      <c r="J61" s="198">
        <v>36050</v>
      </c>
      <c r="K61" s="198">
        <v>15450</v>
      </c>
      <c r="L61" s="192">
        <f t="shared" si="2"/>
        <v>51500</v>
      </c>
      <c r="M61" s="192">
        <f>+L61</f>
        <v>51500</v>
      </c>
      <c r="N61" s="192"/>
      <c r="O61" s="193" t="s">
        <v>480</v>
      </c>
      <c r="P61" s="226" t="s">
        <v>416</v>
      </c>
    </row>
    <row r="62" spans="1:16" ht="25.5">
      <c r="A62" s="194" t="s">
        <v>641</v>
      </c>
      <c r="B62" s="194" t="s">
        <v>642</v>
      </c>
      <c r="C62" s="194" t="s">
        <v>498</v>
      </c>
      <c r="D62" s="194" t="s">
        <v>642</v>
      </c>
      <c r="E62" s="194" t="s">
        <v>643</v>
      </c>
      <c r="F62" s="195">
        <v>120</v>
      </c>
      <c r="G62" s="195">
        <v>100</v>
      </c>
      <c r="H62" s="196">
        <v>38439</v>
      </c>
      <c r="I62" s="194" t="s">
        <v>567</v>
      </c>
      <c r="J62" s="198">
        <v>40000</v>
      </c>
      <c r="K62" s="198">
        <v>15000</v>
      </c>
      <c r="L62" s="192">
        <f t="shared" si="2"/>
        <v>55000</v>
      </c>
      <c r="M62" s="192"/>
      <c r="N62" s="192">
        <f>+L62</f>
        <v>55000</v>
      </c>
      <c r="O62" s="193" t="s">
        <v>534</v>
      </c>
      <c r="P62" s="226" t="s">
        <v>416</v>
      </c>
    </row>
    <row r="63" spans="1:16" ht="38.25">
      <c r="A63" s="194" t="s">
        <v>644</v>
      </c>
      <c r="B63" s="194" t="s">
        <v>645</v>
      </c>
      <c r="C63" s="194" t="s">
        <v>433</v>
      </c>
      <c r="D63" s="194" t="s">
        <v>645</v>
      </c>
      <c r="E63" s="194" t="s">
        <v>450</v>
      </c>
      <c r="F63" s="195" t="s">
        <v>426</v>
      </c>
      <c r="G63" s="195">
        <v>100</v>
      </c>
      <c r="H63" s="196">
        <v>38543</v>
      </c>
      <c r="I63" s="231" t="s">
        <v>646</v>
      </c>
      <c r="J63" s="198"/>
      <c r="K63" s="198">
        <v>375000</v>
      </c>
      <c r="L63" s="192">
        <f t="shared" si="2"/>
        <v>375000</v>
      </c>
      <c r="M63" s="192"/>
      <c r="N63" s="192">
        <f>+L63</f>
        <v>375000</v>
      </c>
      <c r="O63" s="193" t="s">
        <v>534</v>
      </c>
      <c r="P63" s="226" t="s">
        <v>416</v>
      </c>
    </row>
    <row r="64" spans="1:16" ht="25.5">
      <c r="A64" s="194" t="s">
        <v>529</v>
      </c>
      <c r="B64" s="194" t="s">
        <v>647</v>
      </c>
      <c r="C64" s="194" t="s">
        <v>430</v>
      </c>
      <c r="D64" s="194" t="s">
        <v>647</v>
      </c>
      <c r="E64" s="194" t="s">
        <v>421</v>
      </c>
      <c r="F64" s="195">
        <v>60</v>
      </c>
      <c r="G64" s="195">
        <v>95</v>
      </c>
      <c r="H64" s="196">
        <v>38717</v>
      </c>
      <c r="I64" s="194" t="s">
        <v>536</v>
      </c>
      <c r="J64" s="198">
        <v>33250</v>
      </c>
      <c r="K64" s="198">
        <v>14250</v>
      </c>
      <c r="L64" s="192">
        <f t="shared" si="2"/>
        <v>47500</v>
      </c>
      <c r="M64" s="192"/>
      <c r="N64" s="192">
        <f>+L64</f>
        <v>47500</v>
      </c>
      <c r="O64" s="226" t="s">
        <v>534</v>
      </c>
      <c r="P64" s="226" t="s">
        <v>416</v>
      </c>
    </row>
    <row r="65" spans="1:16" ht="25.5">
      <c r="A65" s="194" t="s">
        <v>648</v>
      </c>
      <c r="B65" s="194" t="s">
        <v>649</v>
      </c>
      <c r="C65" s="194" t="s">
        <v>468</v>
      </c>
      <c r="D65" s="194" t="s">
        <v>649</v>
      </c>
      <c r="E65" s="194" t="s">
        <v>450</v>
      </c>
      <c r="F65" s="195" t="s">
        <v>426</v>
      </c>
      <c r="G65" s="195">
        <v>71</v>
      </c>
      <c r="H65" s="196">
        <v>38717</v>
      </c>
      <c r="I65" s="194" t="s">
        <v>536</v>
      </c>
      <c r="J65" s="198">
        <v>24850</v>
      </c>
      <c r="K65" s="198"/>
      <c r="L65" s="192">
        <f t="shared" si="2"/>
        <v>24850</v>
      </c>
      <c r="M65" s="192"/>
      <c r="N65" s="192">
        <f>+L65</f>
        <v>24850</v>
      </c>
      <c r="O65" s="226" t="s">
        <v>534</v>
      </c>
      <c r="P65" s="226" t="s">
        <v>416</v>
      </c>
    </row>
    <row r="66" spans="1:16" ht="38.25">
      <c r="A66" s="194" t="s">
        <v>648</v>
      </c>
      <c r="B66" s="194" t="s">
        <v>650</v>
      </c>
      <c r="C66" s="194" t="s">
        <v>468</v>
      </c>
      <c r="D66" s="194" t="s">
        <v>650</v>
      </c>
      <c r="E66" s="194" t="s">
        <v>651</v>
      </c>
      <c r="F66" s="195">
        <v>50</v>
      </c>
      <c r="G66" s="195">
        <v>52</v>
      </c>
      <c r="H66" s="196">
        <v>38717</v>
      </c>
      <c r="I66" s="194" t="s">
        <v>536</v>
      </c>
      <c r="J66" s="198">
        <v>18200</v>
      </c>
      <c r="K66" s="198"/>
      <c r="L66" s="192">
        <f t="shared" si="2"/>
        <v>18200</v>
      </c>
      <c r="M66" s="192"/>
      <c r="N66" s="192">
        <f>+L66</f>
        <v>18200</v>
      </c>
      <c r="O66" s="226" t="s">
        <v>534</v>
      </c>
      <c r="P66" s="226" t="s">
        <v>416</v>
      </c>
    </row>
    <row r="67" spans="1:16" ht="25.5">
      <c r="A67" s="194" t="s">
        <v>648</v>
      </c>
      <c r="B67" s="194" t="s">
        <v>652</v>
      </c>
      <c r="C67" s="194" t="s">
        <v>468</v>
      </c>
      <c r="D67" s="194" t="s">
        <v>652</v>
      </c>
      <c r="E67" s="194" t="s">
        <v>421</v>
      </c>
      <c r="F67" s="195" t="s">
        <v>426</v>
      </c>
      <c r="G67" s="195">
        <v>101</v>
      </c>
      <c r="H67" s="196">
        <v>38717</v>
      </c>
      <c r="I67" s="194" t="s">
        <v>536</v>
      </c>
      <c r="J67" s="198">
        <v>35350</v>
      </c>
      <c r="K67" s="198"/>
      <c r="L67" s="192">
        <f t="shared" si="2"/>
        <v>35350</v>
      </c>
      <c r="M67" s="192">
        <f>+L67</f>
        <v>35350</v>
      </c>
      <c r="N67" s="192"/>
      <c r="O67" s="193" t="s">
        <v>480</v>
      </c>
      <c r="P67" s="226" t="s">
        <v>416</v>
      </c>
    </row>
    <row r="68" spans="1:16" ht="25.5">
      <c r="A68" s="194" t="s">
        <v>648</v>
      </c>
      <c r="B68" s="194" t="s">
        <v>653</v>
      </c>
      <c r="C68" s="194" t="s">
        <v>426</v>
      </c>
      <c r="D68" s="194" t="s">
        <v>653</v>
      </c>
      <c r="E68" s="194" t="s">
        <v>421</v>
      </c>
      <c r="F68" s="195" t="s">
        <v>426</v>
      </c>
      <c r="G68" s="195">
        <v>66</v>
      </c>
      <c r="H68" s="196">
        <v>38717</v>
      </c>
      <c r="I68" s="194" t="s">
        <v>536</v>
      </c>
      <c r="J68" s="198">
        <v>23100</v>
      </c>
      <c r="K68" s="198"/>
      <c r="L68" s="192">
        <f t="shared" si="2"/>
        <v>23100</v>
      </c>
      <c r="M68" s="192"/>
      <c r="N68" s="192">
        <f aca="true" t="shared" si="3" ref="N68:N76">+L68</f>
        <v>23100</v>
      </c>
      <c r="O68" s="226" t="s">
        <v>534</v>
      </c>
      <c r="P68" s="226" t="s">
        <v>416</v>
      </c>
    </row>
    <row r="69" spans="1:16" ht="25.5">
      <c r="A69" s="194" t="s">
        <v>648</v>
      </c>
      <c r="B69" s="194" t="s">
        <v>654</v>
      </c>
      <c r="C69" s="194" t="s">
        <v>468</v>
      </c>
      <c r="D69" s="194" t="s">
        <v>654</v>
      </c>
      <c r="E69" s="194" t="s">
        <v>421</v>
      </c>
      <c r="F69" s="195">
        <v>55</v>
      </c>
      <c r="G69" s="195">
        <v>60</v>
      </c>
      <c r="H69" s="196">
        <v>38717</v>
      </c>
      <c r="I69" s="194" t="s">
        <v>536</v>
      </c>
      <c r="J69" s="198">
        <v>21000</v>
      </c>
      <c r="K69" s="198"/>
      <c r="L69" s="192">
        <f t="shared" si="2"/>
        <v>21000</v>
      </c>
      <c r="M69" s="192"/>
      <c r="N69" s="192">
        <f t="shared" si="3"/>
        <v>21000</v>
      </c>
      <c r="O69" s="226" t="s">
        <v>534</v>
      </c>
      <c r="P69" s="226" t="s">
        <v>416</v>
      </c>
    </row>
    <row r="70" spans="1:16" ht="25.5">
      <c r="A70" s="194" t="s">
        <v>648</v>
      </c>
      <c r="B70" s="194" t="s">
        <v>655</v>
      </c>
      <c r="C70" s="194" t="s">
        <v>468</v>
      </c>
      <c r="D70" s="194" t="s">
        <v>655</v>
      </c>
      <c r="E70" s="194" t="s">
        <v>421</v>
      </c>
      <c r="F70" s="195">
        <v>55</v>
      </c>
      <c r="G70" s="195">
        <v>60</v>
      </c>
      <c r="H70" s="196">
        <v>38717</v>
      </c>
      <c r="I70" s="194" t="s">
        <v>536</v>
      </c>
      <c r="J70" s="198">
        <v>21000</v>
      </c>
      <c r="K70" s="198"/>
      <c r="L70" s="192">
        <f t="shared" si="2"/>
        <v>21000</v>
      </c>
      <c r="M70" s="192"/>
      <c r="N70" s="192">
        <f t="shared" si="3"/>
        <v>21000</v>
      </c>
      <c r="O70" s="226" t="s">
        <v>534</v>
      </c>
      <c r="P70" s="226" t="s">
        <v>416</v>
      </c>
    </row>
    <row r="71" spans="1:16" ht="51">
      <c r="A71" s="194" t="s">
        <v>648</v>
      </c>
      <c r="B71" s="194" t="s">
        <v>656</v>
      </c>
      <c r="C71" s="194" t="s">
        <v>468</v>
      </c>
      <c r="D71" s="194" t="s">
        <v>657</v>
      </c>
      <c r="E71" s="194" t="s">
        <v>421</v>
      </c>
      <c r="F71" s="195" t="s">
        <v>426</v>
      </c>
      <c r="G71" s="195">
        <v>64</v>
      </c>
      <c r="H71" s="196">
        <v>38717</v>
      </c>
      <c r="I71" s="194" t="s">
        <v>536</v>
      </c>
      <c r="J71" s="198">
        <v>22400</v>
      </c>
      <c r="K71" s="198"/>
      <c r="L71" s="192">
        <f aca="true" t="shared" si="4" ref="L71:L87">K71+J71</f>
        <v>22400</v>
      </c>
      <c r="M71" s="192"/>
      <c r="N71" s="192">
        <f t="shared" si="3"/>
        <v>22400</v>
      </c>
      <c r="O71" s="226" t="s">
        <v>534</v>
      </c>
      <c r="P71" s="226" t="s">
        <v>416</v>
      </c>
    </row>
    <row r="72" spans="1:16" ht="38.25">
      <c r="A72" s="194" t="s">
        <v>648</v>
      </c>
      <c r="B72" s="194" t="s">
        <v>658</v>
      </c>
      <c r="C72" s="194" t="s">
        <v>426</v>
      </c>
      <c r="D72" s="194" t="s">
        <v>659</v>
      </c>
      <c r="E72" s="194" t="s">
        <v>421</v>
      </c>
      <c r="F72" s="195">
        <v>100</v>
      </c>
      <c r="G72" s="195">
        <v>64</v>
      </c>
      <c r="H72" s="196">
        <v>38717</v>
      </c>
      <c r="I72" s="194" t="s">
        <v>536</v>
      </c>
      <c r="J72" s="198">
        <v>24500</v>
      </c>
      <c r="K72" s="198"/>
      <c r="L72" s="192">
        <f t="shared" si="4"/>
        <v>24500</v>
      </c>
      <c r="M72" s="192"/>
      <c r="N72" s="192">
        <f t="shared" si="3"/>
        <v>24500</v>
      </c>
      <c r="O72" s="226" t="s">
        <v>534</v>
      </c>
      <c r="P72" s="226" t="s">
        <v>416</v>
      </c>
    </row>
    <row r="73" spans="1:16" ht="25.5">
      <c r="A73" s="194" t="s">
        <v>648</v>
      </c>
      <c r="B73" s="194" t="s">
        <v>660</v>
      </c>
      <c r="C73" s="194" t="s">
        <v>661</v>
      </c>
      <c r="D73" s="194" t="s">
        <v>660</v>
      </c>
      <c r="E73" s="194" t="s">
        <v>662</v>
      </c>
      <c r="F73" s="195" t="s">
        <v>426</v>
      </c>
      <c r="G73" s="195">
        <v>70</v>
      </c>
      <c r="H73" s="196">
        <v>38717</v>
      </c>
      <c r="I73" s="194" t="s">
        <v>536</v>
      </c>
      <c r="J73" s="198">
        <v>26600</v>
      </c>
      <c r="K73" s="198"/>
      <c r="L73" s="192">
        <f t="shared" si="4"/>
        <v>26600</v>
      </c>
      <c r="M73" s="192"/>
      <c r="N73" s="192">
        <f t="shared" si="3"/>
        <v>26600</v>
      </c>
      <c r="O73" s="226" t="s">
        <v>534</v>
      </c>
      <c r="P73" s="226" t="s">
        <v>416</v>
      </c>
    </row>
    <row r="74" spans="1:16" ht="25.5">
      <c r="A74" s="194" t="s">
        <v>648</v>
      </c>
      <c r="B74" s="194" t="s">
        <v>663</v>
      </c>
      <c r="C74" s="194" t="s">
        <v>661</v>
      </c>
      <c r="D74" s="194" t="s">
        <v>664</v>
      </c>
      <c r="E74" s="194" t="s">
        <v>651</v>
      </c>
      <c r="F74" s="195" t="s">
        <v>426</v>
      </c>
      <c r="G74" s="195">
        <v>76</v>
      </c>
      <c r="H74" s="196">
        <v>38717</v>
      </c>
      <c r="I74" s="194" t="s">
        <v>536</v>
      </c>
      <c r="J74" s="198">
        <v>26600</v>
      </c>
      <c r="K74" s="198"/>
      <c r="L74" s="192">
        <f t="shared" si="4"/>
        <v>26600</v>
      </c>
      <c r="M74" s="192"/>
      <c r="N74" s="192">
        <f t="shared" si="3"/>
        <v>26600</v>
      </c>
      <c r="O74" s="226" t="s">
        <v>534</v>
      </c>
      <c r="P74" s="226" t="s">
        <v>416</v>
      </c>
    </row>
    <row r="75" spans="1:16" ht="25.5">
      <c r="A75" s="194" t="s">
        <v>648</v>
      </c>
      <c r="B75" s="194" t="s">
        <v>665</v>
      </c>
      <c r="C75" s="194" t="s">
        <v>661</v>
      </c>
      <c r="D75" s="194" t="s">
        <v>666</v>
      </c>
      <c r="E75" s="194" t="s">
        <v>651</v>
      </c>
      <c r="F75" s="195" t="s">
        <v>426</v>
      </c>
      <c r="G75" s="195">
        <v>76</v>
      </c>
      <c r="H75" s="196">
        <v>38717</v>
      </c>
      <c r="I75" s="194" t="s">
        <v>536</v>
      </c>
      <c r="J75" s="198">
        <v>26600</v>
      </c>
      <c r="K75" s="198"/>
      <c r="L75" s="192">
        <f t="shared" si="4"/>
        <v>26600</v>
      </c>
      <c r="M75" s="192"/>
      <c r="N75" s="192">
        <f t="shared" si="3"/>
        <v>26600</v>
      </c>
      <c r="O75" s="226" t="s">
        <v>534</v>
      </c>
      <c r="P75" s="226" t="s">
        <v>416</v>
      </c>
    </row>
    <row r="76" spans="1:16" ht="25.5">
      <c r="A76" s="194" t="s">
        <v>648</v>
      </c>
      <c r="B76" s="194" t="s">
        <v>667</v>
      </c>
      <c r="C76" s="194" t="s">
        <v>661</v>
      </c>
      <c r="D76" s="194" t="s">
        <v>667</v>
      </c>
      <c r="E76" s="194" t="s">
        <v>651</v>
      </c>
      <c r="F76" s="195" t="s">
        <v>426</v>
      </c>
      <c r="G76" s="195">
        <v>76</v>
      </c>
      <c r="H76" s="196">
        <v>38717</v>
      </c>
      <c r="I76" s="194" t="s">
        <v>536</v>
      </c>
      <c r="J76" s="198">
        <v>34300</v>
      </c>
      <c r="K76" s="198"/>
      <c r="L76" s="192">
        <f t="shared" si="4"/>
        <v>34300</v>
      </c>
      <c r="M76" s="192"/>
      <c r="N76" s="192">
        <f t="shared" si="3"/>
        <v>34300</v>
      </c>
      <c r="O76" s="226" t="s">
        <v>534</v>
      </c>
      <c r="P76" s="226" t="s">
        <v>416</v>
      </c>
    </row>
    <row r="77" spans="1:16" ht="38.25">
      <c r="A77" s="194" t="s">
        <v>648</v>
      </c>
      <c r="B77" s="194" t="s">
        <v>668</v>
      </c>
      <c r="C77" s="194" t="s">
        <v>468</v>
      </c>
      <c r="D77" s="194" t="s">
        <v>668</v>
      </c>
      <c r="E77" s="194" t="s">
        <v>421</v>
      </c>
      <c r="F77" s="195" t="s">
        <v>426</v>
      </c>
      <c r="G77" s="195">
        <v>98</v>
      </c>
      <c r="H77" s="196">
        <v>38717</v>
      </c>
      <c r="I77" s="194" t="s">
        <v>536</v>
      </c>
      <c r="J77" s="198">
        <v>62300</v>
      </c>
      <c r="K77" s="198"/>
      <c r="L77" s="192">
        <f t="shared" si="4"/>
        <v>62300</v>
      </c>
      <c r="M77" s="192">
        <f>+L77</f>
        <v>62300</v>
      </c>
      <c r="N77" s="192"/>
      <c r="O77" s="193" t="s">
        <v>480</v>
      </c>
      <c r="P77" s="226" t="s">
        <v>416</v>
      </c>
    </row>
    <row r="78" spans="1:16" ht="38.25">
      <c r="A78" s="194" t="s">
        <v>648</v>
      </c>
      <c r="B78" s="194" t="s">
        <v>669</v>
      </c>
      <c r="C78" s="194" t="s">
        <v>468</v>
      </c>
      <c r="D78" s="194" t="s">
        <v>669</v>
      </c>
      <c r="E78" s="194" t="s">
        <v>651</v>
      </c>
      <c r="F78" s="195" t="s">
        <v>426</v>
      </c>
      <c r="G78" s="195">
        <v>178</v>
      </c>
      <c r="H78" s="196">
        <v>38717</v>
      </c>
      <c r="I78" s="194" t="s">
        <v>536</v>
      </c>
      <c r="J78" s="198">
        <v>52500</v>
      </c>
      <c r="K78" s="198"/>
      <c r="L78" s="192">
        <f t="shared" si="4"/>
        <v>52500</v>
      </c>
      <c r="M78" s="192">
        <f>+L78</f>
        <v>52500</v>
      </c>
      <c r="N78" s="192"/>
      <c r="O78" s="193" t="s">
        <v>480</v>
      </c>
      <c r="P78" s="226" t="s">
        <v>416</v>
      </c>
    </row>
    <row r="79" spans="1:16" ht="38.25">
      <c r="A79" s="194" t="s">
        <v>648</v>
      </c>
      <c r="B79" s="194" t="s">
        <v>670</v>
      </c>
      <c r="C79" s="194" t="s">
        <v>468</v>
      </c>
      <c r="D79" s="194" t="s">
        <v>670</v>
      </c>
      <c r="E79" s="194" t="s">
        <v>524</v>
      </c>
      <c r="F79" s="195" t="s">
        <v>426</v>
      </c>
      <c r="G79" s="195">
        <v>150</v>
      </c>
      <c r="H79" s="196">
        <v>38717</v>
      </c>
      <c r="I79" s="194" t="s">
        <v>536</v>
      </c>
      <c r="J79" s="198">
        <v>52500</v>
      </c>
      <c r="K79" s="198"/>
      <c r="L79" s="192">
        <f t="shared" si="4"/>
        <v>52500</v>
      </c>
      <c r="M79" s="192">
        <f>+L79</f>
        <v>52500</v>
      </c>
      <c r="N79" s="192"/>
      <c r="O79" s="193" t="s">
        <v>480</v>
      </c>
      <c r="P79" s="226" t="s">
        <v>416</v>
      </c>
    </row>
    <row r="80" spans="1:16" ht="25.5">
      <c r="A80" s="194" t="s">
        <v>648</v>
      </c>
      <c r="B80" s="194" t="s">
        <v>671</v>
      </c>
      <c r="C80" s="194" t="s">
        <v>468</v>
      </c>
      <c r="D80" s="194" t="s">
        <v>671</v>
      </c>
      <c r="E80" s="194" t="s">
        <v>651</v>
      </c>
      <c r="F80" s="195" t="s">
        <v>426</v>
      </c>
      <c r="G80" s="195">
        <v>150</v>
      </c>
      <c r="H80" s="196">
        <v>38717</v>
      </c>
      <c r="I80" s="194" t="s">
        <v>536</v>
      </c>
      <c r="J80" s="198">
        <v>53900</v>
      </c>
      <c r="K80" s="198"/>
      <c r="L80" s="192">
        <f t="shared" si="4"/>
        <v>53900</v>
      </c>
      <c r="M80" s="192">
        <f>+L80</f>
        <v>53900</v>
      </c>
      <c r="N80" s="192"/>
      <c r="O80" s="193" t="s">
        <v>480</v>
      </c>
      <c r="P80" s="226" t="s">
        <v>416</v>
      </c>
    </row>
    <row r="81" spans="1:16" ht="38.25">
      <c r="A81" s="194" t="s">
        <v>648</v>
      </c>
      <c r="B81" s="194" t="s">
        <v>674</v>
      </c>
      <c r="C81" s="194" t="s">
        <v>468</v>
      </c>
      <c r="D81" s="194" t="s">
        <v>675</v>
      </c>
      <c r="E81" s="194" t="s">
        <v>421</v>
      </c>
      <c r="F81" s="195" t="s">
        <v>426</v>
      </c>
      <c r="G81" s="195">
        <v>154</v>
      </c>
      <c r="H81" s="196">
        <v>38717</v>
      </c>
      <c r="I81" s="194" t="s">
        <v>536</v>
      </c>
      <c r="J81" s="198">
        <v>26250</v>
      </c>
      <c r="K81" s="198"/>
      <c r="L81" s="192">
        <f t="shared" si="4"/>
        <v>26250</v>
      </c>
      <c r="M81" s="192"/>
      <c r="N81" s="192">
        <f>+L81</f>
        <v>26250</v>
      </c>
      <c r="O81" s="226" t="s">
        <v>534</v>
      </c>
      <c r="P81" s="226" t="s">
        <v>416</v>
      </c>
    </row>
    <row r="82" spans="1:16" ht="25.5">
      <c r="A82" s="194" t="s">
        <v>648</v>
      </c>
      <c r="B82" s="194" t="s">
        <v>676</v>
      </c>
      <c r="C82" s="194" t="s">
        <v>468</v>
      </c>
      <c r="D82" s="194" t="s">
        <v>677</v>
      </c>
      <c r="E82" s="194" t="s">
        <v>651</v>
      </c>
      <c r="F82" s="195" t="s">
        <v>426</v>
      </c>
      <c r="G82" s="195">
        <v>75</v>
      </c>
      <c r="H82" s="196">
        <v>38717</v>
      </c>
      <c r="I82" s="194" t="s">
        <v>536</v>
      </c>
      <c r="J82" s="198">
        <v>18550</v>
      </c>
      <c r="K82" s="198"/>
      <c r="L82" s="192">
        <f t="shared" si="4"/>
        <v>18550</v>
      </c>
      <c r="M82" s="192"/>
      <c r="N82" s="192">
        <f>+L82</f>
        <v>18550</v>
      </c>
      <c r="O82" s="226" t="s">
        <v>534</v>
      </c>
      <c r="P82" s="226" t="s">
        <v>416</v>
      </c>
    </row>
    <row r="83" spans="1:16" ht="25.5">
      <c r="A83" s="194" t="s">
        <v>470</v>
      </c>
      <c r="B83" s="194" t="s">
        <v>678</v>
      </c>
      <c r="C83" s="194" t="s">
        <v>472</v>
      </c>
      <c r="D83" s="194" t="s">
        <v>678</v>
      </c>
      <c r="E83" s="194" t="s">
        <v>421</v>
      </c>
      <c r="F83" s="195">
        <v>100</v>
      </c>
      <c r="G83" s="195">
        <v>53</v>
      </c>
      <c r="H83" s="196">
        <v>38717</v>
      </c>
      <c r="I83" s="194" t="s">
        <v>567</v>
      </c>
      <c r="J83" s="198">
        <v>44000</v>
      </c>
      <c r="K83" s="198">
        <v>16500</v>
      </c>
      <c r="L83" s="192">
        <f t="shared" si="4"/>
        <v>60500</v>
      </c>
      <c r="M83" s="192">
        <f>+L83</f>
        <v>60500</v>
      </c>
      <c r="N83" s="192"/>
      <c r="O83" s="193" t="s">
        <v>480</v>
      </c>
      <c r="P83" s="226" t="s">
        <v>416</v>
      </c>
    </row>
    <row r="84" spans="1:16" ht="25.5">
      <c r="A84" s="194" t="s">
        <v>470</v>
      </c>
      <c r="B84" s="194" t="s">
        <v>679</v>
      </c>
      <c r="C84" s="194" t="s">
        <v>472</v>
      </c>
      <c r="D84" s="194" t="s">
        <v>679</v>
      </c>
      <c r="E84" s="194" t="s">
        <v>421</v>
      </c>
      <c r="F84" s="195">
        <v>40</v>
      </c>
      <c r="G84" s="195">
        <v>110</v>
      </c>
      <c r="H84" s="196">
        <v>38717</v>
      </c>
      <c r="I84" s="194" t="s">
        <v>536</v>
      </c>
      <c r="J84" s="198">
        <v>24500</v>
      </c>
      <c r="K84" s="198">
        <v>10500</v>
      </c>
      <c r="L84" s="192">
        <f t="shared" si="4"/>
        <v>35000</v>
      </c>
      <c r="M84" s="192"/>
      <c r="N84" s="192">
        <f>+L84</f>
        <v>35000</v>
      </c>
      <c r="O84" s="226" t="s">
        <v>534</v>
      </c>
      <c r="P84" s="226" t="s">
        <v>416</v>
      </c>
    </row>
    <row r="85" spans="1:16" ht="25.5">
      <c r="A85" s="194" t="s">
        <v>470</v>
      </c>
      <c r="B85" s="194" t="s">
        <v>680</v>
      </c>
      <c r="C85" s="194" t="s">
        <v>472</v>
      </c>
      <c r="D85" s="194" t="s">
        <v>680</v>
      </c>
      <c r="E85" s="194" t="s">
        <v>450</v>
      </c>
      <c r="F85" s="195" t="s">
        <v>426</v>
      </c>
      <c r="G85" s="195">
        <v>70</v>
      </c>
      <c r="H85" s="196">
        <v>38717</v>
      </c>
      <c r="I85" s="194" t="s">
        <v>558</v>
      </c>
      <c r="J85" s="198">
        <v>36000</v>
      </c>
      <c r="K85" s="198">
        <v>12000</v>
      </c>
      <c r="L85" s="192">
        <f t="shared" si="4"/>
        <v>48000</v>
      </c>
      <c r="M85" s="192"/>
      <c r="N85" s="192">
        <f>+L85</f>
        <v>48000</v>
      </c>
      <c r="O85" s="226" t="s">
        <v>534</v>
      </c>
      <c r="P85" s="226" t="s">
        <v>416</v>
      </c>
    </row>
    <row r="86" spans="1:16" ht="25.5">
      <c r="A86" s="194" t="s">
        <v>470</v>
      </c>
      <c r="B86" s="194" t="s">
        <v>681</v>
      </c>
      <c r="C86" s="194" t="s">
        <v>472</v>
      </c>
      <c r="D86" s="194" t="s">
        <v>681</v>
      </c>
      <c r="E86" s="194" t="s">
        <v>450</v>
      </c>
      <c r="F86" s="195" t="s">
        <v>426</v>
      </c>
      <c r="G86" s="195">
        <v>80</v>
      </c>
      <c r="H86" s="196">
        <v>38717</v>
      </c>
      <c r="I86" s="194" t="s">
        <v>558</v>
      </c>
      <c r="J86" s="198">
        <v>27900</v>
      </c>
      <c r="K86" s="198">
        <v>9300</v>
      </c>
      <c r="L86" s="192">
        <f t="shared" si="4"/>
        <v>37200</v>
      </c>
      <c r="M86" s="192"/>
      <c r="N86" s="192">
        <f>+L86</f>
        <v>37200</v>
      </c>
      <c r="O86" s="226" t="s">
        <v>534</v>
      </c>
      <c r="P86" s="226" t="s">
        <v>416</v>
      </c>
    </row>
    <row r="87" spans="1:16" ht="38.25">
      <c r="A87" s="194" t="s">
        <v>470</v>
      </c>
      <c r="B87" s="194" t="s">
        <v>682</v>
      </c>
      <c r="C87" s="194" t="s">
        <v>472</v>
      </c>
      <c r="D87" s="194" t="s">
        <v>683</v>
      </c>
      <c r="E87" s="194" t="s">
        <v>450</v>
      </c>
      <c r="F87" s="195" t="s">
        <v>426</v>
      </c>
      <c r="G87" s="195">
        <v>62</v>
      </c>
      <c r="H87" s="196">
        <v>38717</v>
      </c>
      <c r="I87" s="194" t="s">
        <v>558</v>
      </c>
      <c r="J87" s="198">
        <v>24750</v>
      </c>
      <c r="K87" s="198">
        <v>8250</v>
      </c>
      <c r="L87" s="192">
        <f t="shared" si="4"/>
        <v>33000</v>
      </c>
      <c r="M87" s="192"/>
      <c r="N87" s="192">
        <f>+L87</f>
        <v>33000</v>
      </c>
      <c r="O87" s="226" t="s">
        <v>534</v>
      </c>
      <c r="P87" s="226" t="s">
        <v>416</v>
      </c>
    </row>
    <row r="88" spans="1:16" ht="25.5">
      <c r="A88" s="189" t="s">
        <v>490</v>
      </c>
      <c r="B88" s="189" t="s">
        <v>684</v>
      </c>
      <c r="C88" s="189" t="s">
        <v>468</v>
      </c>
      <c r="D88" s="189" t="s">
        <v>684</v>
      </c>
      <c r="E88" s="189" t="s">
        <v>476</v>
      </c>
      <c r="F88" s="190">
        <v>200</v>
      </c>
      <c r="G88" s="195">
        <v>55</v>
      </c>
      <c r="H88" s="191">
        <v>38735</v>
      </c>
      <c r="I88" s="189" t="s">
        <v>536</v>
      </c>
      <c r="J88" s="192">
        <f>350*G88*1.2</f>
        <v>23100</v>
      </c>
      <c r="K88" s="192"/>
      <c r="L88" s="192">
        <f>J88</f>
        <v>23100</v>
      </c>
      <c r="M88" s="192">
        <f>+L88</f>
        <v>23100</v>
      </c>
      <c r="N88" s="226"/>
      <c r="O88" s="193" t="s">
        <v>480</v>
      </c>
      <c r="P88" s="226" t="s">
        <v>416</v>
      </c>
    </row>
    <row r="89" spans="1:16" ht="25.5">
      <c r="A89" s="189" t="s">
        <v>597</v>
      </c>
      <c r="B89" s="189" t="s">
        <v>685</v>
      </c>
      <c r="C89" s="189" t="s">
        <v>468</v>
      </c>
      <c r="D89" s="189" t="s">
        <v>685</v>
      </c>
      <c r="E89" s="189" t="s">
        <v>421</v>
      </c>
      <c r="F89" s="190">
        <v>15</v>
      </c>
      <c r="G89" s="190">
        <v>102</v>
      </c>
      <c r="H89" s="191">
        <v>38717</v>
      </c>
      <c r="I89" s="189" t="s">
        <v>536</v>
      </c>
      <c r="J89" s="192">
        <f>350*G89*1.2</f>
        <v>42840</v>
      </c>
      <c r="K89" s="192"/>
      <c r="L89" s="192">
        <f>J89</f>
        <v>42840</v>
      </c>
      <c r="M89" s="226"/>
      <c r="N89" s="192">
        <f aca="true" t="shared" si="5" ref="N89:N97">+L89</f>
        <v>42840</v>
      </c>
      <c r="O89" s="226" t="s">
        <v>534</v>
      </c>
      <c r="P89" s="226" t="s">
        <v>416</v>
      </c>
    </row>
    <row r="90" spans="1:16" ht="25.5">
      <c r="A90" s="189" t="s">
        <v>470</v>
      </c>
      <c r="B90" s="189" t="s">
        <v>686</v>
      </c>
      <c r="C90" s="189" t="s">
        <v>472</v>
      </c>
      <c r="D90" s="189" t="s">
        <v>686</v>
      </c>
      <c r="E90" s="189" t="s">
        <v>421</v>
      </c>
      <c r="F90" s="190">
        <v>60</v>
      </c>
      <c r="G90" s="190">
        <v>77</v>
      </c>
      <c r="H90" s="191">
        <v>38717</v>
      </c>
      <c r="I90" s="189" t="s">
        <v>567</v>
      </c>
      <c r="J90" s="192">
        <f>400*150</f>
        <v>60000</v>
      </c>
      <c r="K90" s="192">
        <v>16500</v>
      </c>
      <c r="L90" s="192">
        <f aca="true" t="shared" si="6" ref="L90:L97">K90+J90</f>
        <v>76500</v>
      </c>
      <c r="M90" s="226"/>
      <c r="N90" s="192">
        <f t="shared" si="5"/>
        <v>76500</v>
      </c>
      <c r="O90" s="226" t="s">
        <v>534</v>
      </c>
      <c r="P90" s="226" t="s">
        <v>416</v>
      </c>
    </row>
    <row r="91" spans="1:16" ht="25.5">
      <c r="A91" s="189" t="s">
        <v>470</v>
      </c>
      <c r="B91" s="189" t="s">
        <v>687</v>
      </c>
      <c r="C91" s="189" t="s">
        <v>411</v>
      </c>
      <c r="D91" s="189" t="s">
        <v>687</v>
      </c>
      <c r="E91" s="189" t="s">
        <v>421</v>
      </c>
      <c r="F91" s="190">
        <v>100</v>
      </c>
      <c r="G91" s="190"/>
      <c r="H91" s="191">
        <v>38717</v>
      </c>
      <c r="I91" s="189" t="s">
        <v>567</v>
      </c>
      <c r="J91" s="192">
        <f>400*150</f>
        <v>60000</v>
      </c>
      <c r="K91" s="192">
        <v>10500</v>
      </c>
      <c r="L91" s="192">
        <f t="shared" si="6"/>
        <v>70500</v>
      </c>
      <c r="M91" s="226"/>
      <c r="N91" s="192">
        <f t="shared" si="5"/>
        <v>70500</v>
      </c>
      <c r="O91" s="226" t="s">
        <v>534</v>
      </c>
      <c r="P91" s="226" t="s">
        <v>416</v>
      </c>
    </row>
    <row r="92" spans="1:16" ht="25.5">
      <c r="A92" s="189" t="s">
        <v>470</v>
      </c>
      <c r="B92" s="189" t="s">
        <v>688</v>
      </c>
      <c r="C92" s="189" t="s">
        <v>689</v>
      </c>
      <c r="D92" s="189" t="s">
        <v>688</v>
      </c>
      <c r="E92" s="189" t="s">
        <v>421</v>
      </c>
      <c r="F92" s="190">
        <v>80</v>
      </c>
      <c r="G92" s="190"/>
      <c r="H92" s="191">
        <v>38717</v>
      </c>
      <c r="I92" s="189" t="s">
        <v>690</v>
      </c>
      <c r="J92" s="192"/>
      <c r="K92" s="192">
        <v>72000</v>
      </c>
      <c r="L92" s="192">
        <f t="shared" si="6"/>
        <v>72000</v>
      </c>
      <c r="M92" s="226"/>
      <c r="N92" s="192">
        <f t="shared" si="5"/>
        <v>72000</v>
      </c>
      <c r="O92" s="226" t="s">
        <v>534</v>
      </c>
      <c r="P92" s="226" t="s">
        <v>416</v>
      </c>
    </row>
    <row r="93" spans="1:16" ht="25.5">
      <c r="A93" s="189" t="s">
        <v>470</v>
      </c>
      <c r="B93" s="189" t="s">
        <v>691</v>
      </c>
      <c r="C93" s="189" t="s">
        <v>692</v>
      </c>
      <c r="D93" s="189" t="s">
        <v>691</v>
      </c>
      <c r="E93" s="189" t="s">
        <v>421</v>
      </c>
      <c r="F93" s="190">
        <v>80</v>
      </c>
      <c r="G93" s="190"/>
      <c r="H93" s="191">
        <v>38717</v>
      </c>
      <c r="I93" s="189" t="s">
        <v>567</v>
      </c>
      <c r="J93" s="192">
        <f>400*150</f>
        <v>60000</v>
      </c>
      <c r="K93" s="192">
        <v>9300</v>
      </c>
      <c r="L93" s="192">
        <f t="shared" si="6"/>
        <v>69300</v>
      </c>
      <c r="M93" s="226"/>
      <c r="N93" s="192">
        <f t="shared" si="5"/>
        <v>69300</v>
      </c>
      <c r="O93" s="226" t="s">
        <v>534</v>
      </c>
      <c r="P93" s="226" t="s">
        <v>416</v>
      </c>
    </row>
    <row r="94" spans="1:16" ht="25.5">
      <c r="A94" s="189" t="s">
        <v>470</v>
      </c>
      <c r="B94" s="189" t="s">
        <v>693</v>
      </c>
      <c r="C94" s="189" t="s">
        <v>472</v>
      </c>
      <c r="D94" s="189" t="s">
        <v>693</v>
      </c>
      <c r="E94" s="189" t="s">
        <v>421</v>
      </c>
      <c r="F94" s="190">
        <v>60</v>
      </c>
      <c r="G94" s="190"/>
      <c r="H94" s="191">
        <v>38717</v>
      </c>
      <c r="I94" s="189" t="s">
        <v>567</v>
      </c>
      <c r="J94" s="192">
        <f>400*150</f>
        <v>60000</v>
      </c>
      <c r="K94" s="192">
        <v>8250</v>
      </c>
      <c r="L94" s="192">
        <f t="shared" si="6"/>
        <v>68250</v>
      </c>
      <c r="M94" s="226"/>
      <c r="N94" s="192">
        <f t="shared" si="5"/>
        <v>68250</v>
      </c>
      <c r="O94" s="226" t="s">
        <v>534</v>
      </c>
      <c r="P94" s="226" t="s">
        <v>416</v>
      </c>
    </row>
    <row r="95" spans="1:16" ht="25.5">
      <c r="A95" s="189" t="s">
        <v>470</v>
      </c>
      <c r="B95" s="189" t="s">
        <v>694</v>
      </c>
      <c r="C95" s="189" t="s">
        <v>472</v>
      </c>
      <c r="D95" s="189" t="s">
        <v>694</v>
      </c>
      <c r="E95" s="189" t="s">
        <v>421</v>
      </c>
      <c r="F95" s="190">
        <v>60</v>
      </c>
      <c r="G95" s="190"/>
      <c r="H95" s="191">
        <v>38717</v>
      </c>
      <c r="I95" s="189" t="s">
        <v>567</v>
      </c>
      <c r="J95" s="192">
        <f>400*150</f>
        <v>60000</v>
      </c>
      <c r="K95" s="192">
        <v>11500</v>
      </c>
      <c r="L95" s="192">
        <f t="shared" si="6"/>
        <v>71500</v>
      </c>
      <c r="M95" s="226"/>
      <c r="N95" s="192">
        <f t="shared" si="5"/>
        <v>71500</v>
      </c>
      <c r="O95" s="226" t="s">
        <v>534</v>
      </c>
      <c r="P95" s="226" t="s">
        <v>416</v>
      </c>
    </row>
    <row r="96" spans="1:16" ht="25.5">
      <c r="A96" s="189" t="s">
        <v>470</v>
      </c>
      <c r="B96" s="189" t="s">
        <v>695</v>
      </c>
      <c r="C96" s="189" t="s">
        <v>472</v>
      </c>
      <c r="D96" s="189" t="s">
        <v>695</v>
      </c>
      <c r="E96" s="189" t="s">
        <v>421</v>
      </c>
      <c r="F96" s="190">
        <v>100</v>
      </c>
      <c r="G96" s="190"/>
      <c r="H96" s="191">
        <v>38717</v>
      </c>
      <c r="I96" s="189" t="s">
        <v>567</v>
      </c>
      <c r="J96" s="192">
        <f>400*150</f>
        <v>60000</v>
      </c>
      <c r="K96" s="192">
        <v>8500</v>
      </c>
      <c r="L96" s="192">
        <f t="shared" si="6"/>
        <v>68500</v>
      </c>
      <c r="M96" s="226"/>
      <c r="N96" s="192">
        <f t="shared" si="5"/>
        <v>68500</v>
      </c>
      <c r="O96" s="226" t="s">
        <v>534</v>
      </c>
      <c r="P96" s="226" t="s">
        <v>416</v>
      </c>
    </row>
    <row r="97" spans="1:16" ht="25.5">
      <c r="A97" s="189" t="s">
        <v>470</v>
      </c>
      <c r="B97" s="189" t="s">
        <v>696</v>
      </c>
      <c r="C97" s="189" t="s">
        <v>472</v>
      </c>
      <c r="D97" s="189" t="s">
        <v>696</v>
      </c>
      <c r="E97" s="189" t="s">
        <v>421</v>
      </c>
      <c r="F97" s="190">
        <v>100</v>
      </c>
      <c r="G97" s="190"/>
      <c r="H97" s="191">
        <v>38717</v>
      </c>
      <c r="I97" s="189" t="s">
        <v>567</v>
      </c>
      <c r="J97" s="192">
        <f>400*150</f>
        <v>60000</v>
      </c>
      <c r="K97" s="192">
        <v>12000</v>
      </c>
      <c r="L97" s="192">
        <f t="shared" si="6"/>
        <v>72000</v>
      </c>
      <c r="M97" s="226"/>
      <c r="N97" s="192">
        <f t="shared" si="5"/>
        <v>72000</v>
      </c>
      <c r="O97" s="226" t="s">
        <v>534</v>
      </c>
      <c r="P97" s="226" t="s">
        <v>416</v>
      </c>
    </row>
    <row r="98" spans="1:9" ht="12.75">
      <c r="A98" s="241"/>
      <c r="B98" s="241"/>
      <c r="C98" s="241"/>
      <c r="D98" s="241"/>
      <c r="E98" s="241"/>
      <c r="F98" s="242"/>
      <c r="G98" s="190"/>
      <c r="H98" s="243"/>
      <c r="I98" s="241"/>
    </row>
    <row r="99" spans="1:14" s="218" customFormat="1" ht="12.75">
      <c r="A99" s="361" t="s">
        <v>488</v>
      </c>
      <c r="B99" s="362"/>
      <c r="C99" s="244"/>
      <c r="D99" s="245"/>
      <c r="E99" s="245"/>
      <c r="F99" s="246"/>
      <c r="G99" s="215"/>
      <c r="H99" s="215"/>
      <c r="I99" s="216"/>
      <c r="J99" s="247">
        <f>SUM(J4:J98)</f>
        <v>3588840</v>
      </c>
      <c r="K99" s="247">
        <f>SUM(K4:K98)</f>
        <v>2091700</v>
      </c>
      <c r="L99" s="247">
        <f>SUM(L4:L98)</f>
        <v>5680540</v>
      </c>
      <c r="M99" s="247">
        <f>SUM(M4:M98)</f>
        <v>1747550</v>
      </c>
      <c r="N99" s="247">
        <f>SUM(N4:N98)</f>
        <v>3932990</v>
      </c>
    </row>
    <row r="100" spans="1:9" ht="12.75">
      <c r="A100" s="248"/>
      <c r="B100" s="248"/>
      <c r="C100" s="248"/>
      <c r="D100" s="248"/>
      <c r="E100" s="248"/>
      <c r="F100" s="249"/>
      <c r="I100" s="248"/>
    </row>
    <row r="101" spans="1:14" s="224" customFormat="1" ht="16.5" thickBot="1">
      <c r="A101" s="250" t="s">
        <v>489</v>
      </c>
      <c r="B101" s="250"/>
      <c r="C101" s="250"/>
      <c r="D101" s="250"/>
      <c r="J101" s="225"/>
      <c r="K101" s="225"/>
      <c r="L101" s="225"/>
      <c r="M101" s="225"/>
      <c r="N101" s="225"/>
    </row>
    <row r="102" spans="1:16" s="237" customFormat="1" ht="39.75" thickBot="1" thickTop="1">
      <c r="A102" s="251" t="s">
        <v>372</v>
      </c>
      <c r="B102" s="251" t="s">
        <v>373</v>
      </c>
      <c r="C102" s="251" t="s">
        <v>374</v>
      </c>
      <c r="D102" s="251" t="s">
        <v>375</v>
      </c>
      <c r="E102" s="251" t="s">
        <v>376</v>
      </c>
      <c r="F102" s="251" t="s">
        <v>377</v>
      </c>
      <c r="G102" s="251" t="s">
        <v>378</v>
      </c>
      <c r="H102" s="233" t="s">
        <v>379</v>
      </c>
      <c r="I102" s="251" t="s">
        <v>380</v>
      </c>
      <c r="J102" s="252" t="s">
        <v>381</v>
      </c>
      <c r="K102" s="252" t="s">
        <v>382</v>
      </c>
      <c r="L102" s="252" t="s">
        <v>383</v>
      </c>
      <c r="M102" s="253"/>
      <c r="N102" s="253"/>
      <c r="O102" s="253" t="s">
        <v>389</v>
      </c>
      <c r="P102" s="236" t="s">
        <v>390</v>
      </c>
    </row>
    <row r="103" spans="1:16" ht="51.75" thickTop="1">
      <c r="A103" s="194" t="s">
        <v>648</v>
      </c>
      <c r="B103" s="194" t="s">
        <v>697</v>
      </c>
      <c r="C103" s="194" t="s">
        <v>468</v>
      </c>
      <c r="D103" s="194" t="s">
        <v>698</v>
      </c>
      <c r="E103" s="194" t="s">
        <v>651</v>
      </c>
      <c r="F103" s="195" t="s">
        <v>426</v>
      </c>
      <c r="G103" s="195">
        <v>64</v>
      </c>
      <c r="H103" s="196">
        <v>38717</v>
      </c>
      <c r="I103" s="194" t="s">
        <v>536</v>
      </c>
      <c r="J103" s="198"/>
      <c r="K103" s="198"/>
      <c r="L103" s="192">
        <v>56000</v>
      </c>
      <c r="M103" s="192"/>
      <c r="N103" s="192"/>
      <c r="O103" s="193" t="s">
        <v>699</v>
      </c>
      <c r="P103" s="226" t="s">
        <v>493</v>
      </c>
    </row>
    <row r="104" spans="1:16" ht="51">
      <c r="A104" s="194" t="s">
        <v>518</v>
      </c>
      <c r="B104" s="194" t="s">
        <v>585</v>
      </c>
      <c r="C104" s="194" t="s">
        <v>462</v>
      </c>
      <c r="D104" s="194" t="s">
        <v>700</v>
      </c>
      <c r="E104" s="194" t="s">
        <v>450</v>
      </c>
      <c r="F104" s="195" t="s">
        <v>426</v>
      </c>
      <c r="G104" s="195">
        <v>20</v>
      </c>
      <c r="H104" s="196">
        <v>38713</v>
      </c>
      <c r="I104" s="194" t="s">
        <v>451</v>
      </c>
      <c r="J104" s="198"/>
      <c r="K104" s="198">
        <v>100000</v>
      </c>
      <c r="L104" s="192">
        <f>K104+J104</f>
        <v>100000</v>
      </c>
      <c r="M104" s="192"/>
      <c r="N104" s="192"/>
      <c r="O104" s="193" t="s">
        <v>699</v>
      </c>
      <c r="P104" s="226" t="s">
        <v>493</v>
      </c>
    </row>
    <row r="105" spans="1:16" ht="51">
      <c r="A105" s="194" t="s">
        <v>518</v>
      </c>
      <c r="B105" s="194" t="s">
        <v>585</v>
      </c>
      <c r="C105" s="194" t="s">
        <v>462</v>
      </c>
      <c r="D105" s="194" t="s">
        <v>701</v>
      </c>
      <c r="E105" s="194" t="s">
        <v>450</v>
      </c>
      <c r="F105" s="195" t="s">
        <v>426</v>
      </c>
      <c r="G105" s="195">
        <v>8</v>
      </c>
      <c r="H105" s="196">
        <v>38713</v>
      </c>
      <c r="I105" s="194" t="s">
        <v>451</v>
      </c>
      <c r="J105" s="198"/>
      <c r="K105" s="198">
        <v>275000</v>
      </c>
      <c r="L105" s="192">
        <f>K105+J105</f>
        <v>275000</v>
      </c>
      <c r="M105" s="192"/>
      <c r="N105" s="192"/>
      <c r="O105" s="193" t="s">
        <v>699</v>
      </c>
      <c r="P105" s="226" t="s">
        <v>493</v>
      </c>
    </row>
    <row r="106" spans="1:9" ht="12.75">
      <c r="A106" s="254"/>
      <c r="B106" s="254"/>
      <c r="C106" s="254"/>
      <c r="D106" s="254"/>
      <c r="E106" s="254"/>
      <c r="F106" s="255"/>
      <c r="G106" s="256"/>
      <c r="H106" s="257"/>
      <c r="I106" s="254"/>
    </row>
  </sheetData>
  <sheetProtection/>
  <autoFilter ref="A3:V105"/>
  <mergeCells count="6">
    <mergeCell ref="P5:P6"/>
    <mergeCell ref="A99:B99"/>
    <mergeCell ref="O5:O6"/>
    <mergeCell ref="J5:J6"/>
    <mergeCell ref="K5:K6"/>
    <mergeCell ref="L5:L6"/>
  </mergeCells>
  <printOptions/>
  <pageMargins left="0.17" right="0" top="0.7086614173228347" bottom="0.3937007874015748" header="0.5118110236220472" footer="0.2755905511811024"/>
  <pageSetup fitToHeight="6" fitToWidth="1" horizontalDpi="600" verticalDpi="600" orientation="landscape" paperSize="9" scale="74" r:id="rId1"/>
  <headerFooter alignWithMargins="0">
    <oddHeader>&amp;CTABELLA 3 - AGGLOMERATI DI CONSISTENZA COMPRESA TRA 50 E 200 AE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TECNICO1</dc:creator>
  <cp:keywords/>
  <dc:description/>
  <cp:lastModifiedBy>MariaG</cp:lastModifiedBy>
  <cp:lastPrinted>2010-03-08T16:06:29Z</cp:lastPrinted>
  <dcterms:created xsi:type="dcterms:W3CDTF">2008-02-11T14:00:51Z</dcterms:created>
  <dcterms:modified xsi:type="dcterms:W3CDTF">2010-03-19T11:06:16Z</dcterms:modified>
  <cp:category/>
  <cp:version/>
  <cp:contentType/>
  <cp:contentStatus/>
</cp:coreProperties>
</file>